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700" activeTab="3"/>
  </bookViews>
  <sheets>
    <sheet name="F11" sheetId="1" r:id="rId1"/>
    <sheet name="F21" sheetId="2" r:id="rId2"/>
    <sheet name="F22" sheetId="3" r:id="rId3"/>
    <sheet name="F31" sheetId="4" r:id="rId4"/>
    <sheet name="F32" sheetId="5" r:id="rId5"/>
  </sheets>
  <definedNames/>
  <calcPr fullCalcOnLoad="1"/>
</workbook>
</file>

<file path=xl/sharedStrings.xml><?xml version="1.0" encoding="utf-8"?>
<sst xmlns="http://schemas.openxmlformats.org/spreadsheetml/2006/main" count="248" uniqueCount="66">
  <si>
    <t>Forza</t>
  </si>
  <si>
    <t>Forza di attrito</t>
  </si>
  <si>
    <t>Normale</t>
  </si>
  <si>
    <t>N</t>
  </si>
  <si>
    <t>Statico</t>
  </si>
  <si>
    <t>x</t>
  </si>
  <si>
    <t>Dinamico</t>
  </si>
  <si>
    <t>D</t>
  </si>
  <si>
    <t>zavorra</t>
  </si>
  <si>
    <t>tavoletta</t>
  </si>
  <si>
    <t>A</t>
  </si>
  <si>
    <t>B</t>
  </si>
  <si>
    <t>C</t>
  </si>
  <si>
    <t>E</t>
  </si>
  <si>
    <t>F</t>
  </si>
  <si>
    <t>Forza di attrito statico e dinamico, in funzione della forza normale.</t>
  </si>
  <si>
    <t>g</t>
  </si>
  <si>
    <t>fattore di conversione da gp a N, approssimato</t>
  </si>
  <si>
    <t>Millimetri interi</t>
  </si>
  <si>
    <t>Valori arrotondati alla scala</t>
  </si>
  <si>
    <t>yg=y/fs</t>
  </si>
  <si>
    <t>y</t>
  </si>
  <si>
    <t>xg=x/fs</t>
  </si>
  <si>
    <t>Fattore di scala per l'asse</t>
  </si>
  <si>
    <t>As</t>
  </si>
  <si>
    <t>Ad</t>
  </si>
  <si>
    <t>Dati grafici, per mettere i numeri al posto giusto.</t>
  </si>
  <si>
    <t>A0</t>
  </si>
  <si>
    <t>B1</t>
  </si>
  <si>
    <t>C2</t>
  </si>
  <si>
    <t>D3</t>
  </si>
  <si>
    <t>E4</t>
  </si>
  <si>
    <t>F5</t>
  </si>
  <si>
    <t>G6</t>
  </si>
  <si>
    <t>H7</t>
  </si>
  <si>
    <r>
      <t>D</t>
    </r>
    <r>
      <rPr>
        <sz val="10"/>
        <rFont val="Arial"/>
        <family val="0"/>
      </rPr>
      <t>A</t>
    </r>
  </si>
  <si>
    <r>
      <t>D</t>
    </r>
    <r>
      <rPr>
        <sz val="10"/>
        <rFont val="Arial"/>
        <family val="0"/>
      </rPr>
      <t>N</t>
    </r>
  </si>
  <si>
    <t>1e 23-02-08 in aula</t>
  </si>
  <si>
    <t>Nome</t>
  </si>
  <si>
    <t>Forza Normale</t>
  </si>
  <si>
    <t>1c 23-02-08 in aula</t>
  </si>
  <si>
    <t>I8</t>
  </si>
  <si>
    <t>No</t>
  </si>
  <si>
    <t>FS</t>
  </si>
  <si>
    <t>Risult</t>
  </si>
  <si>
    <t>Indicazione</t>
  </si>
  <si>
    <t>xg=x/FS</t>
  </si>
  <si>
    <t>x=xg*FS</t>
  </si>
  <si>
    <t>M</t>
  </si>
  <si>
    <t>Calc i mm per i numeri Scala x</t>
  </si>
  <si>
    <t>Round</t>
  </si>
  <si>
    <t>1E</t>
  </si>
  <si>
    <t>Punto medio</t>
  </si>
  <si>
    <t>Dati di servizio per la grafica</t>
  </si>
  <si>
    <t>Retta interpolatrice attrito dinamico</t>
  </si>
  <si>
    <t>Forza di Attrito</t>
  </si>
  <si>
    <t>1C</t>
  </si>
  <si>
    <t>Modello rettilin</t>
  </si>
  <si>
    <t>s%</t>
  </si>
  <si>
    <t>Misura</t>
  </si>
  <si>
    <t>Scale  1mm :</t>
  </si>
  <si>
    <t>x  1mm :</t>
  </si>
  <si>
    <t>y  1mm :</t>
  </si>
  <si>
    <r>
      <t xml:space="preserve">k= </t>
    </r>
    <r>
      <rPr>
        <sz val="10"/>
        <rFont val="Symbol"/>
        <family val="1"/>
      </rPr>
      <t>D</t>
    </r>
    <r>
      <rPr>
        <sz val="10"/>
        <rFont val="Arial"/>
        <family val="0"/>
      </rPr>
      <t>y/</t>
    </r>
    <r>
      <rPr>
        <sz val="10"/>
        <rFont val="Symbol"/>
        <family val="1"/>
      </rPr>
      <t>D</t>
    </r>
    <r>
      <rPr>
        <sz val="10"/>
        <rFont val="Arial"/>
        <family val="0"/>
      </rPr>
      <t>x =</t>
    </r>
  </si>
  <si>
    <t>Forza di attrito dinamico, in funzione della forza normale. A=kN</t>
  </si>
  <si>
    <t>2C 2007-8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</si>
</sst>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11">
    <font>
      <sz val="10"/>
      <name val="Arial"/>
      <family val="0"/>
    </font>
    <font>
      <sz val="4.5"/>
      <name val="Arial"/>
      <family val="0"/>
    </font>
    <font>
      <sz val="5.75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8" xfId="0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0" fillId="0" borderId="7" xfId="0" applyBorder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0" xfId="0" applyFont="1" applyAlignment="1">
      <alignment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 horizontal="right"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3725"/>
          <c:w val="0.85725"/>
          <c:h val="0.87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'F11'!$J$5</c:f>
              <c:strCache>
                <c:ptCount val="1"/>
                <c:pt idx="0">
                  <c:v>Statico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'F11'!$I$7:$I$12</c:f>
              <c:numCache/>
            </c:numRef>
          </c:xVal>
          <c:yVal>
            <c:numRef>
              <c:f>'F11'!$J$7:$J$12</c:f>
              <c:numCache/>
            </c:numRef>
          </c:yVal>
          <c:smooth val="0"/>
        </c:ser>
        <c:ser>
          <c:idx val="1"/>
          <c:order val="1"/>
          <c:tx>
            <c:strRef>
              <c:f>'F11'!$K$5</c:f>
              <c:strCache>
                <c:ptCount val="1"/>
                <c:pt idx="0">
                  <c:v>Dinamico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'F11'!$I$7:$I$12</c:f>
              <c:numCache/>
            </c:numRef>
          </c:xVal>
          <c:yVal>
            <c:numRef>
              <c:f>'F11'!$K$7:$K$12</c:f>
              <c:numCache/>
            </c:numRef>
          </c:yVal>
          <c:smooth val="0"/>
        </c:ser>
        <c:axId val="12513788"/>
        <c:axId val="45515229"/>
      </c:scatterChart>
      <c:valAx>
        <c:axId val="12513788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x=N  forza normale 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15229"/>
        <c:crosses val="autoZero"/>
        <c:crossBetween val="midCat"/>
        <c:dispUnits/>
        <c:majorUnit val="4"/>
        <c:minorUnit val="1"/>
      </c:valAx>
      <c:valAx>
        <c:axId val="45515229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y=A  forza di attrito 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13788"/>
        <c:crosses val="autoZero"/>
        <c:crossBetween val="midCat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2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405"/>
          <c:w val="0.919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'F11'!$J$5</c:f>
              <c:strCache>
                <c:ptCount val="1"/>
                <c:pt idx="0">
                  <c:v>Statico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'F11'!$I$7:$I$12</c:f>
              <c:numCache/>
            </c:numRef>
          </c:xVal>
          <c:yVal>
            <c:numRef>
              <c:f>'F11'!$J$7:$J$12</c:f>
              <c:numCache/>
            </c:numRef>
          </c:yVal>
          <c:smooth val="0"/>
        </c:ser>
        <c:ser>
          <c:idx val="1"/>
          <c:order val="1"/>
          <c:tx>
            <c:strRef>
              <c:f>'F11'!$K$5</c:f>
              <c:strCache>
                <c:ptCount val="1"/>
                <c:pt idx="0">
                  <c:v>Dinamico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'F11'!$I$7:$I$12</c:f>
              <c:numCache/>
            </c:numRef>
          </c:xVal>
          <c:yVal>
            <c:numRef>
              <c:f>'F11'!$K$7:$K$12</c:f>
              <c:numCache/>
            </c:numRef>
          </c:yVal>
          <c:smooth val="0"/>
        </c:ser>
        <c:axId val="6983878"/>
        <c:axId val="62854903"/>
      </c:scatterChart>
      <c:valAx>
        <c:axId val="6983878"/>
        <c:scaling>
          <c:orientation val="minMax"/>
          <c:max val="24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54903"/>
        <c:crosses val="autoZero"/>
        <c:crossBetween val="midCat"/>
        <c:dispUnits/>
        <c:majorUnit val="4"/>
        <c:minorUnit val="1"/>
      </c:valAx>
      <c:valAx>
        <c:axId val="62854903"/>
        <c:scaling>
          <c:orientation val="minMax"/>
          <c:max val="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83878"/>
        <c:crosses val="autoZero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35"/>
          <c:w val="0.85725"/>
          <c:h val="0.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'F21'!$M$4</c:f>
              <c:strCache>
                <c:ptCount val="1"/>
                <c:pt idx="0">
                  <c:v>Statico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'F21'!$I$6:$I$11</c:f>
              <c:numCache/>
            </c:numRef>
          </c:xVal>
          <c:yVal>
            <c:numRef>
              <c:f>'F21'!$M$6:$M$11</c:f>
              <c:numCache/>
            </c:numRef>
          </c:yVal>
          <c:smooth val="0"/>
        </c:ser>
        <c:ser>
          <c:idx val="1"/>
          <c:order val="1"/>
          <c:tx>
            <c:strRef>
              <c:f>'F21'!$K$4</c:f>
              <c:strCache>
                <c:ptCount val="1"/>
                <c:pt idx="0">
                  <c:v>Dinamico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'F21'!$I$6:$I$13</c:f>
              <c:numCache/>
            </c:numRef>
          </c:xVal>
          <c:yVal>
            <c:numRef>
              <c:f>'F21'!$K$6:$K$13</c:f>
              <c:numCache/>
            </c:numRef>
          </c:yVal>
          <c:smooth val="0"/>
        </c:ser>
        <c:axId val="28823216"/>
        <c:axId val="58082353"/>
      </c:scatterChart>
      <c:valAx>
        <c:axId val="28823216"/>
        <c:scaling>
          <c:orientation val="minMax"/>
          <c:max val="2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x=N  forza normale  [kgp]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82353"/>
        <c:crosses val="autoZero"/>
        <c:crossBetween val="midCat"/>
        <c:dispUnits/>
        <c:majorUnit val="0.4"/>
      </c:valAx>
      <c:valAx>
        <c:axId val="58082353"/>
        <c:scaling>
          <c:orientation val="minMax"/>
          <c:max val="0.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y=A  forza di attrito  [kgp]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23216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.037"/>
          <c:w val="0.857"/>
          <c:h val="0.8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'F21'!$M$4</c:f>
              <c:strCache>
                <c:ptCount val="1"/>
                <c:pt idx="0">
                  <c:v>Statico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'F21'!$I$6:$I$11</c:f>
              <c:numCache/>
            </c:numRef>
          </c:xVal>
          <c:yVal>
            <c:numRef>
              <c:f>'F21'!$M$6:$M$11</c:f>
              <c:numCache/>
            </c:numRef>
          </c:yVal>
          <c:smooth val="0"/>
        </c:ser>
        <c:ser>
          <c:idx val="1"/>
          <c:order val="1"/>
          <c:tx>
            <c:strRef>
              <c:f>'F21'!$K$4</c:f>
              <c:strCache>
                <c:ptCount val="1"/>
                <c:pt idx="0">
                  <c:v>Dinamico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'F21'!$I$6:$I$13</c:f>
              <c:numCache/>
            </c:numRef>
          </c:xVal>
          <c:yVal>
            <c:numRef>
              <c:f>'F21'!$K$6:$K$13</c:f>
              <c:numCache/>
            </c:numRef>
          </c:yVal>
          <c:smooth val="0"/>
        </c:ser>
        <c:axId val="52979130"/>
        <c:axId val="7050123"/>
      </c:scatterChart>
      <c:valAx>
        <c:axId val="52979130"/>
        <c:scaling>
          <c:orientation val="minMax"/>
          <c:max val="2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x=N  forza normale  [kgp]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50123"/>
        <c:crosses val="autoZero"/>
        <c:crossBetween val="midCat"/>
        <c:dispUnits/>
        <c:majorUnit val="0.4"/>
      </c:valAx>
      <c:valAx>
        <c:axId val="7050123"/>
        <c:scaling>
          <c:orientation val="minMax"/>
          <c:max val="2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y=A  forza di attrito  [kgp]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79130"/>
        <c:crosses val="autoZero"/>
        <c:crossBetween val="midCat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2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35"/>
          <c:w val="0.85725"/>
          <c:h val="0.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'F22'!$M$4</c:f>
              <c:strCache>
                <c:ptCount val="1"/>
                <c:pt idx="0">
                  <c:v>Statico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'F22'!$I$6:$I$11</c:f>
              <c:numCache/>
            </c:numRef>
          </c:xVal>
          <c:yVal>
            <c:numRef>
              <c:f>'F22'!$M$6:$M$11</c:f>
              <c:numCache/>
            </c:numRef>
          </c:yVal>
          <c:smooth val="0"/>
        </c:ser>
        <c:ser>
          <c:idx val="1"/>
          <c:order val="1"/>
          <c:tx>
            <c:strRef>
              <c:f>'F22'!$K$4</c:f>
              <c:strCache>
                <c:ptCount val="1"/>
                <c:pt idx="0">
                  <c:v>Dinamico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'F22'!$I$6:$I$13</c:f>
              <c:numCache/>
            </c:numRef>
          </c:xVal>
          <c:yVal>
            <c:numRef>
              <c:f>'F22'!$K$6:$K$13</c:f>
              <c:numCache/>
            </c:numRef>
          </c:yVal>
          <c:smooth val="0"/>
        </c:ser>
        <c:axId val="63451108"/>
        <c:axId val="34189061"/>
      </c:scatterChart>
      <c:valAx>
        <c:axId val="63451108"/>
        <c:scaling>
          <c:orientation val="minMax"/>
          <c:max val="2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x=N  forza normale  [kgp]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89061"/>
        <c:crosses val="autoZero"/>
        <c:crossBetween val="midCat"/>
        <c:dispUnits/>
        <c:majorUnit val="0.4"/>
      </c:valAx>
      <c:valAx>
        <c:axId val="34189061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y=A  forza di attrito  [kgp]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51108"/>
        <c:crosses val="autoZero"/>
        <c:crossBetween val="midCat"/>
        <c:dispUnits/>
        <c:majorUnit val="0.1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.037"/>
          <c:w val="0.857"/>
          <c:h val="0.8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'F22'!$M$4</c:f>
              <c:strCache>
                <c:ptCount val="1"/>
                <c:pt idx="0">
                  <c:v>Statico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'F22'!$I$6:$I$11</c:f>
              <c:numCache/>
            </c:numRef>
          </c:xVal>
          <c:yVal>
            <c:numRef>
              <c:f>'F22'!$M$6:$M$11</c:f>
              <c:numCache/>
            </c:numRef>
          </c:yVal>
          <c:smooth val="0"/>
        </c:ser>
        <c:ser>
          <c:idx val="1"/>
          <c:order val="1"/>
          <c:tx>
            <c:strRef>
              <c:f>'F22'!$K$4</c:f>
              <c:strCache>
                <c:ptCount val="1"/>
                <c:pt idx="0">
                  <c:v>Dinamico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'F22'!$I$6:$I$13</c:f>
              <c:numCache/>
            </c:numRef>
          </c:xVal>
          <c:yVal>
            <c:numRef>
              <c:f>'F22'!$K$6:$K$13</c:f>
              <c:numCache/>
            </c:numRef>
          </c:yVal>
          <c:smooth val="0"/>
        </c:ser>
        <c:axId val="39266094"/>
        <c:axId val="17850527"/>
      </c:scatterChart>
      <c:valAx>
        <c:axId val="39266094"/>
        <c:scaling>
          <c:orientation val="minMax"/>
          <c:max val="2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x=N  forza normale  [kgp]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50527"/>
        <c:crosses val="autoZero"/>
        <c:crossBetween val="midCat"/>
        <c:dispUnits/>
        <c:majorUnit val="0.4"/>
      </c:valAx>
      <c:valAx>
        <c:axId val="17850527"/>
        <c:scaling>
          <c:orientation val="minMax"/>
          <c:max val="2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y=A  forza di attrito  [kgp]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66094"/>
        <c:crosses val="autoZero"/>
        <c:crossBetween val="midCat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2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35"/>
          <c:w val="0.85725"/>
          <c:h val="0.88275"/>
        </c:manualLayout>
      </c:layout>
      <c:scatterChart>
        <c:scatterStyle val="lineMarker"/>
        <c:varyColors val="0"/>
        <c:ser>
          <c:idx val="0"/>
          <c:order val="0"/>
          <c:tx>
            <c:v>Misure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'F31'!$I$6:$I$15</c:f>
              <c:numCache/>
            </c:numRef>
          </c:xVal>
          <c:yVal>
            <c:numRef>
              <c:f>'F31'!$K$6:$K$15</c:f>
              <c:numCache/>
            </c:numRef>
          </c:yVal>
          <c:smooth val="0"/>
        </c:ser>
        <c:ser>
          <c:idx val="1"/>
          <c:order val="1"/>
          <c:tx>
            <c:v>M Medio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'F31'!$I$16</c:f>
              <c:numCache/>
            </c:numRef>
          </c:xVal>
          <c:yVal>
            <c:numRef>
              <c:f>'F31'!$K$16</c:f>
              <c:numCache/>
            </c:numRef>
          </c:yVal>
          <c:smooth val="0"/>
        </c:ser>
        <c:ser>
          <c:idx val="2"/>
          <c:order val="2"/>
          <c:tx>
            <c:v>Interpol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'F31'!$P$5:$P$7</c:f>
              <c:numCache/>
            </c:numRef>
          </c:xVal>
          <c:yVal>
            <c:numRef>
              <c:f>'F31'!$Q$5:$Q$7</c:f>
              <c:numCache/>
            </c:numRef>
          </c:yVal>
          <c:smooth val="0"/>
        </c:ser>
        <c:axId val="26437016"/>
        <c:axId val="36606553"/>
      </c:scatterChart>
      <c:valAx>
        <c:axId val="26437016"/>
        <c:scaling>
          <c:orientation val="minMax"/>
          <c:max val="3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x= N  forza normale  [kgp]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06553"/>
        <c:crosses val="autoZero"/>
        <c:crossBetween val="midCat"/>
        <c:dispUnits/>
        <c:majorUnit val="0.5"/>
      </c:valAx>
      <c:valAx>
        <c:axId val="36606553"/>
        <c:scaling>
          <c:orientation val="minMax"/>
          <c:max val="1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y= A  forza di attrito  [kgp]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37016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6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35"/>
          <c:w val="0.85725"/>
          <c:h val="0.88275"/>
        </c:manualLayout>
      </c:layout>
      <c:scatterChart>
        <c:scatterStyle val="lineMarker"/>
        <c:varyColors val="0"/>
        <c:ser>
          <c:idx val="0"/>
          <c:order val="0"/>
          <c:tx>
            <c:v>Misure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'F32'!$I$6:$I$15</c:f>
              <c:numCache/>
            </c:numRef>
          </c:xVal>
          <c:yVal>
            <c:numRef>
              <c:f>'F32'!$K$6:$K$15</c:f>
              <c:numCache/>
            </c:numRef>
          </c:yVal>
          <c:smooth val="0"/>
        </c:ser>
        <c:ser>
          <c:idx val="1"/>
          <c:order val="1"/>
          <c:tx>
            <c:v>M Medio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'F32'!$I$16</c:f>
              <c:numCache/>
            </c:numRef>
          </c:xVal>
          <c:yVal>
            <c:numRef>
              <c:f>'F32'!$K$16</c:f>
              <c:numCache/>
            </c:numRef>
          </c:yVal>
          <c:smooth val="0"/>
        </c:ser>
        <c:ser>
          <c:idx val="2"/>
          <c:order val="2"/>
          <c:tx>
            <c:v>Interpol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'F32'!$P$5:$P$7</c:f>
              <c:numCache/>
            </c:numRef>
          </c:xVal>
          <c:yVal>
            <c:numRef>
              <c:f>'F32'!$Q$5:$Q$7</c:f>
              <c:numCache/>
            </c:numRef>
          </c:yVal>
          <c:smooth val="0"/>
        </c:ser>
        <c:axId val="61023522"/>
        <c:axId val="12340787"/>
      </c:scatterChart>
      <c:valAx>
        <c:axId val="61023522"/>
        <c:scaling>
          <c:orientation val="minMax"/>
          <c:max val="3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x= N  forza normale  [kgp]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40787"/>
        <c:crosses val="autoZero"/>
        <c:crossBetween val="midCat"/>
        <c:dispUnits/>
        <c:majorUnit val="0.5"/>
      </c:valAx>
      <c:valAx>
        <c:axId val="12340787"/>
        <c:scaling>
          <c:orientation val="minMax"/>
          <c:max val="1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y= A  forza di attrito  [kgp]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23522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6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80975" y="323850"/>
        <a:ext cx="26860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142875</xdr:rowOff>
    </xdr:from>
    <xdr:to>
      <xdr:col>6</xdr:col>
      <xdr:colOff>438150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180975" y="3057525"/>
        <a:ext cx="26765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6</xdr:row>
      <xdr:rowOff>0</xdr:rowOff>
    </xdr:from>
    <xdr:to>
      <xdr:col>14</xdr:col>
      <xdr:colOff>390525</xdr:colOff>
      <xdr:row>8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67250" y="971550"/>
          <a:ext cx="17240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Aggiunta del punto limite (0;0)</a:t>
          </a:r>
        </a:p>
      </xdr:txBody>
    </xdr:sp>
    <xdr:clientData/>
  </xdr:twoCellAnchor>
  <xdr:twoCellAnchor>
    <xdr:from>
      <xdr:col>0</xdr:col>
      <xdr:colOff>171450</xdr:colOff>
      <xdr:row>36</xdr:row>
      <xdr:rowOff>0</xdr:rowOff>
    </xdr:from>
    <xdr:to>
      <xdr:col>7</xdr:col>
      <xdr:colOff>0</xdr:colOff>
      <xdr:row>43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5829300"/>
          <a:ext cx="269557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 voluto fare un grafico con la stessa scala di forza nei 2 assi, per evidenziare che la forza di attrito e' minore della forza normale.
L'evidenza e' che il grafico e' minore della diagonale principale, che rappresenta una forza corrispondente uguale a quella del primo termine, cioe' la funzione identita' y=x.</a:t>
          </a:r>
        </a:p>
      </xdr:txBody>
    </xdr:sp>
    <xdr:clientData/>
  </xdr:twoCellAnchor>
  <xdr:twoCellAnchor>
    <xdr:from>
      <xdr:col>11</xdr:col>
      <xdr:colOff>133350</xdr:colOff>
      <xdr:row>12</xdr:row>
      <xdr:rowOff>76200</xdr:rowOff>
    </xdr:from>
    <xdr:to>
      <xdr:col>14</xdr:col>
      <xdr:colOff>247650</xdr:colOff>
      <xdr:row>16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91075" y="2019300"/>
          <a:ext cx="14573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 zavorre sono state ritenute identiche, e ne e' stata pesata una per tutte. Corretto? 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14</xdr:col>
      <xdr:colOff>9525</xdr:colOff>
      <xdr:row>43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314700" y="5829300"/>
          <a:ext cx="269557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Visti i dati ottenuti, la precisione al centesimo di grammo nella misura della forza normale era necessaria o superflua? Spiegare.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300" y="323850"/>
        <a:ext cx="2686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20</xdr:row>
      <xdr:rowOff>142875</xdr:rowOff>
    </xdr:from>
    <xdr:to>
      <xdr:col>6</xdr:col>
      <xdr:colOff>438150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114300" y="3381375"/>
        <a:ext cx="26765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38</xdr:row>
      <xdr:rowOff>0</xdr:rowOff>
    </xdr:from>
    <xdr:to>
      <xdr:col>7</xdr:col>
      <xdr:colOff>0</xdr:colOff>
      <xdr:row>45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14300" y="6153150"/>
          <a:ext cx="26860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 voluto fare un grafico con la stessa scala di forza nei 2 assi, per evidenziare che la forza di attrito e' minore della forza normale.
L'evidenza e' che il grafico e' minore della diagonale principale, che rappresenta una forza corrispondente uguale a quella del primo termine, cioe' la funzione identita' y=x.</a:t>
          </a:r>
        </a:p>
      </xdr:txBody>
    </xdr:sp>
    <xdr:clientData/>
  </xdr:twoCellAnchor>
  <xdr:twoCellAnchor>
    <xdr:from>
      <xdr:col>15</xdr:col>
      <xdr:colOff>76200</xdr:colOff>
      <xdr:row>2</xdr:row>
      <xdr:rowOff>142875</xdr:rowOff>
    </xdr:from>
    <xdr:to>
      <xdr:col>20</xdr:col>
      <xdr:colOff>485775</xdr:colOff>
      <xdr:row>8</xdr:row>
      <xdr:rowOff>114300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6457950" y="466725"/>
          <a:ext cx="263842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Abbiamo deciso di fare prima l'attrito dinamico.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300" y="323850"/>
        <a:ext cx="2686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20</xdr:row>
      <xdr:rowOff>142875</xdr:rowOff>
    </xdr:from>
    <xdr:to>
      <xdr:col>6</xdr:col>
      <xdr:colOff>438150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114300" y="3381375"/>
        <a:ext cx="26765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38</xdr:row>
      <xdr:rowOff>0</xdr:rowOff>
    </xdr:from>
    <xdr:to>
      <xdr:col>7</xdr:col>
      <xdr:colOff>0</xdr:colOff>
      <xdr:row>45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4300" y="6153150"/>
          <a:ext cx="26860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 voluto fare un grafico con la stessa scala di forza nei 2 assi, per evidenziare che la forza di attrito e' minore della forza normale.
L'evidenza e' che il grafico e' minore della diagonale principale, che rappresenta una forza corrispondente uguale a quella del primo termine, cioe' la funzione identita' y=x.</a:t>
          </a:r>
        </a:p>
      </xdr:txBody>
    </xdr:sp>
    <xdr:clientData/>
  </xdr:twoCellAnchor>
  <xdr:twoCellAnchor>
    <xdr:from>
      <xdr:col>15</xdr:col>
      <xdr:colOff>133350</xdr:colOff>
      <xdr:row>11</xdr:row>
      <xdr:rowOff>28575</xdr:rowOff>
    </xdr:from>
    <xdr:to>
      <xdr:col>20</xdr:col>
      <xdr:colOff>438150</xdr:colOff>
      <xdr:row>16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15100" y="1809750"/>
          <a:ext cx="25431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Dida: sono numeri che forse e' meglio evitare, per non aggiungere le complicazioni del calcolo a quelle della comprensione del graficare.</a:t>
          </a:r>
        </a:p>
      </xdr:txBody>
    </xdr:sp>
    <xdr:clientData/>
  </xdr:twoCellAnchor>
  <xdr:twoCellAnchor>
    <xdr:from>
      <xdr:col>14</xdr:col>
      <xdr:colOff>390525</xdr:colOff>
      <xdr:row>8</xdr:row>
      <xdr:rowOff>47625</xdr:rowOff>
    </xdr:from>
    <xdr:to>
      <xdr:col>19</xdr:col>
      <xdr:colOff>428625</xdr:colOff>
      <xdr:row>11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324600" y="1343025"/>
          <a:ext cx="22764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scala 0,0075 e' troppo complicata per la classe prima.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300" y="323850"/>
        <a:ext cx="2686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7</xdr:col>
      <xdr:colOff>0</xdr:colOff>
      <xdr:row>28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14300" y="3886200"/>
          <a:ext cx="26860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posizionare esattamente il punto, e non a occhio,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calcolare la posizione dei numeri sulla scala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cioè la loro distanza dall'origine in millimetri, e registrare tali dati in tabella.</a:t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14</xdr:col>
      <xdr:colOff>0</xdr:colOff>
      <xdr:row>35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800350" y="5191125"/>
          <a:ext cx="31337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 faccio i calcoli per la scala y poiche' sono troppo facili: si tratta solo di uno spostamento di virgola.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6</xdr:col>
      <xdr:colOff>19050</xdr:colOff>
      <xdr:row>45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14300" y="4857750"/>
          <a:ext cx="2257425" cy="2647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Il metodo del punto medio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per calcolare la retta interpolatrice passante per l'origine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La retta interpolatrice passante per l'origine e' individuata dal "punto medio" dei punti, cioe' il punto le cui coordinate sono date dalla media dei valori x e y
    * la coordinata x: media dei valori x
    * la coordinata y: media dei valori y
Info: questo e' anche il baricentro dei punti, intesi come punti materiali di ugual massa.</a:t>
          </a:r>
        </a:p>
      </xdr:txBody>
    </xdr:sp>
    <xdr:clientData/>
  </xdr:twoCellAnchor>
  <xdr:twoCellAnchor>
    <xdr:from>
      <xdr:col>7</xdr:col>
      <xdr:colOff>0</xdr:colOff>
      <xdr:row>36</xdr:row>
      <xdr:rowOff>9525</xdr:rowOff>
    </xdr:from>
    <xdr:to>
      <xdr:col>14</xdr:col>
      <xdr:colOff>0</xdr:colOff>
      <xdr:row>41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2800350" y="5838825"/>
          <a:ext cx="31337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Calcolo il rapporto incrementale della retta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In questo caso l'incremento opportuno da considerare e' dall'origine al punto medio.
L'incremento dallo zero e' uguale al valore finale.
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180975</xdr:colOff>
      <xdr:row>15</xdr:row>
      <xdr:rowOff>123825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6562725" y="1295400"/>
          <a:ext cx="25812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Qui ho cambiato la scala, rispetto a quanto fatto in classe, che e' nei fogli precedenti.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300" y="323850"/>
        <a:ext cx="2686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7</xdr:col>
      <xdr:colOff>0</xdr:colOff>
      <xdr:row>28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14300" y="3886200"/>
          <a:ext cx="26860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posizionare esattamente il punto, e non a occhio,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calcolare la posizione dei numeri sulla scala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cioè la loro distanza dall'origine in millimetri, e registrare tali dati in tabella.</a:t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14</xdr:col>
      <xdr:colOff>0</xdr:colOff>
      <xdr:row>35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800350" y="5191125"/>
          <a:ext cx="31337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 faccio i calcoli per la scala y poiche' sono troppo facili: si tratta solo di uno spostamento di virgola.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6</xdr:col>
      <xdr:colOff>19050</xdr:colOff>
      <xdr:row>45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14300" y="4857750"/>
          <a:ext cx="2257425" cy="2647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Il metodo del punto medio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per calcolare la retta interpolatrice passante per l'origine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La retta interpolatrice passante per l'origine e' individuata dal "punto medio" dei punti, cioe' il punto le cui coordinate sono date dalla media dei valori x e y
    * la coordinata x: media dei valori x
    * la coordinata y: media dei valori y
Info: questo e' anche il baricentro dei punti, intesi come punti materiali di ugual massa.</a:t>
          </a:r>
        </a:p>
      </xdr:txBody>
    </xdr:sp>
    <xdr:clientData/>
  </xdr:twoCellAnchor>
  <xdr:twoCellAnchor>
    <xdr:from>
      <xdr:col>7</xdr:col>
      <xdr:colOff>0</xdr:colOff>
      <xdr:row>36</xdr:row>
      <xdr:rowOff>9525</xdr:rowOff>
    </xdr:from>
    <xdr:to>
      <xdr:col>14</xdr:col>
      <xdr:colOff>0</xdr:colOff>
      <xdr:row>41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2800350" y="5838825"/>
          <a:ext cx="31337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Calcolo il rapporto incrementale della retta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In questo caso l'incremento opportuno da considerare e' dall'origine al punto medio.
L'incremento dallo zero e' uguale al valore finale.
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180975</xdr:colOff>
      <xdr:row>15</xdr:row>
      <xdr:rowOff>123825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6562725" y="1295400"/>
          <a:ext cx="25812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Qui ho cambiato la scala, rispetto a quanto fatto in classe, che e' nei fogli precedenti.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N34"/>
  <sheetViews>
    <sheetView workbookViewId="0" topLeftCell="A1">
      <selection activeCell="N2" sqref="N2"/>
    </sheetView>
  </sheetViews>
  <sheetFormatPr defaultColWidth="9.140625" defaultRowHeight="12.75"/>
  <cols>
    <col min="1" max="1" width="2.7109375" style="0" customWidth="1"/>
    <col min="2" max="20" width="6.7109375" style="0" customWidth="1"/>
  </cols>
  <sheetData>
    <row r="1" spans="2:12" ht="12.75">
      <c r="B1" s="9" t="s">
        <v>15</v>
      </c>
      <c r="L1" t="s">
        <v>65</v>
      </c>
    </row>
    <row r="3" spans="9:10" ht="12.75">
      <c r="I3" t="s">
        <v>0</v>
      </c>
      <c r="J3" t="s">
        <v>1</v>
      </c>
    </row>
    <row r="4" ht="12.75">
      <c r="I4" t="s">
        <v>2</v>
      </c>
    </row>
    <row r="5" spans="9:11" ht="12.75">
      <c r="I5" s="1" t="s">
        <v>3</v>
      </c>
      <c r="J5" t="s">
        <v>4</v>
      </c>
      <c r="K5" t="s">
        <v>6</v>
      </c>
    </row>
    <row r="6" spans="7:11" ht="12.75">
      <c r="G6" s="5"/>
      <c r="H6" s="2" t="s">
        <v>3</v>
      </c>
      <c r="I6" s="2" t="s">
        <v>5</v>
      </c>
      <c r="J6" s="1" t="s">
        <v>24</v>
      </c>
      <c r="K6" s="5" t="s">
        <v>25</v>
      </c>
    </row>
    <row r="7" spans="7:11" ht="12.75">
      <c r="G7" s="5"/>
      <c r="H7" s="3" t="s">
        <v>10</v>
      </c>
      <c r="I7" s="3">
        <v>0</v>
      </c>
      <c r="J7" s="5">
        <v>0</v>
      </c>
      <c r="K7" s="5">
        <v>0</v>
      </c>
    </row>
    <row r="8" spans="7:11" ht="12.75">
      <c r="G8" s="4"/>
      <c r="H8" s="2" t="s">
        <v>11</v>
      </c>
      <c r="I8" s="7">
        <f>K15</f>
        <v>3.575</v>
      </c>
      <c r="J8" s="4">
        <v>0.8</v>
      </c>
      <c r="K8">
        <v>0.6</v>
      </c>
    </row>
    <row r="9" spans="7:11" ht="12.75">
      <c r="G9" s="4"/>
      <c r="H9" s="2" t="s">
        <v>12</v>
      </c>
      <c r="I9" s="7">
        <f>I8+$K$16</f>
        <v>7.744</v>
      </c>
      <c r="J9" s="4">
        <v>2.1</v>
      </c>
      <c r="K9">
        <v>1.5</v>
      </c>
    </row>
    <row r="10" spans="7:11" ht="12.75">
      <c r="G10" s="4"/>
      <c r="H10" s="2" t="s">
        <v>7</v>
      </c>
      <c r="I10" s="7">
        <f>I9+$K$16</f>
        <v>11.913</v>
      </c>
      <c r="J10" s="4">
        <v>3.1</v>
      </c>
      <c r="K10">
        <v>2.3</v>
      </c>
    </row>
    <row r="11" spans="7:11" ht="12.75">
      <c r="G11" s="4"/>
      <c r="H11" s="2" t="s">
        <v>13</v>
      </c>
      <c r="I11" s="7">
        <f>I10+$K$16</f>
        <v>16.082</v>
      </c>
      <c r="J11" s="4">
        <v>3.3</v>
      </c>
      <c r="K11">
        <v>2.7</v>
      </c>
    </row>
    <row r="12" spans="7:11" ht="12.75">
      <c r="G12" s="4"/>
      <c r="H12" s="2" t="s">
        <v>14</v>
      </c>
      <c r="I12" s="7">
        <f>I11+$K$16</f>
        <v>20.251</v>
      </c>
      <c r="J12" s="4">
        <v>4.3</v>
      </c>
      <c r="K12">
        <v>3.2</v>
      </c>
    </row>
    <row r="13" spans="1:4" ht="12.75">
      <c r="A13" s="6"/>
      <c r="B13" s="7"/>
      <c r="D13" s="4"/>
    </row>
    <row r="14" spans="1:11" ht="12.75">
      <c r="A14" s="6"/>
      <c r="B14" s="7"/>
      <c r="J14" s="3" t="s">
        <v>16</v>
      </c>
      <c r="K14" s="1" t="s">
        <v>3</v>
      </c>
    </row>
    <row r="15" spans="1:11" ht="12.75">
      <c r="A15" s="6"/>
      <c r="B15" s="7"/>
      <c r="G15" s="5"/>
      <c r="I15" t="s">
        <v>9</v>
      </c>
      <c r="J15">
        <v>357.5</v>
      </c>
      <c r="K15">
        <f>J15*$I$19</f>
        <v>3.575</v>
      </c>
    </row>
    <row r="16" spans="1:11" ht="12.75">
      <c r="A16" s="7"/>
      <c r="B16" s="7"/>
      <c r="C16" s="4"/>
      <c r="D16" s="4"/>
      <c r="E16" s="4"/>
      <c r="F16" s="4"/>
      <c r="I16" t="s">
        <v>8</v>
      </c>
      <c r="J16" s="8">
        <v>416.9</v>
      </c>
      <c r="K16">
        <f>J16*$I$19</f>
        <v>4.169</v>
      </c>
    </row>
    <row r="17" spans="1:2" ht="12.75">
      <c r="A17" s="6"/>
      <c r="B17" s="7"/>
    </row>
    <row r="18" spans="1:9" ht="12.75">
      <c r="A18" s="6"/>
      <c r="B18" s="7"/>
      <c r="I18" t="s">
        <v>17</v>
      </c>
    </row>
    <row r="19" spans="1:9" ht="12.75">
      <c r="A19" s="6"/>
      <c r="B19" s="7"/>
      <c r="I19">
        <v>0.01</v>
      </c>
    </row>
    <row r="20" ht="12.75">
      <c r="B20" s="6"/>
    </row>
    <row r="21" spans="8:14" ht="12.75">
      <c r="H21" s="6"/>
      <c r="I21" s="6"/>
      <c r="J21" s="6"/>
      <c r="K21" s="6"/>
      <c r="L21" s="6"/>
      <c r="M21" s="6"/>
      <c r="N21" s="6"/>
    </row>
    <row r="22" spans="8:14" ht="12.75">
      <c r="H22" s="6"/>
      <c r="I22" s="6" t="s">
        <v>26</v>
      </c>
      <c r="J22" s="6"/>
      <c r="K22" s="6"/>
      <c r="L22" s="6"/>
      <c r="M22" s="6"/>
      <c r="N22" s="6"/>
    </row>
    <row r="23" spans="1:14" ht="12.75">
      <c r="A23" s="4"/>
      <c r="B23" s="4"/>
      <c r="H23" s="6"/>
      <c r="I23" s="7" t="s">
        <v>23</v>
      </c>
      <c r="J23" s="6"/>
      <c r="K23" s="6"/>
      <c r="L23" s="6"/>
      <c r="M23" s="6"/>
      <c r="N23" s="6"/>
    </row>
    <row r="24" spans="9:11" ht="12.75">
      <c r="I24" s="3" t="s">
        <v>5</v>
      </c>
      <c r="J24" s="1" t="s">
        <v>24</v>
      </c>
      <c r="K24" s="1" t="s">
        <v>25</v>
      </c>
    </row>
    <row r="25" spans="9:11" ht="12.75">
      <c r="I25">
        <v>0.2</v>
      </c>
      <c r="J25">
        <v>0.05</v>
      </c>
      <c r="K25">
        <v>0.05</v>
      </c>
    </row>
    <row r="26" spans="9:14" ht="12.75">
      <c r="I26" s="10" t="s">
        <v>18</v>
      </c>
      <c r="J26" s="11"/>
      <c r="K26" s="12"/>
      <c r="L26" s="13" t="s">
        <v>19</v>
      </c>
      <c r="M26" s="14"/>
      <c r="N26" s="14"/>
    </row>
    <row r="27" spans="9:14" ht="12.75">
      <c r="I27" s="15" t="s">
        <v>22</v>
      </c>
      <c r="J27" s="15" t="s">
        <v>20</v>
      </c>
      <c r="K27" s="15" t="s">
        <v>20</v>
      </c>
      <c r="L27" s="15" t="s">
        <v>5</v>
      </c>
      <c r="M27" s="15" t="s">
        <v>21</v>
      </c>
      <c r="N27" s="15" t="s">
        <v>21</v>
      </c>
    </row>
    <row r="28" spans="9:14" ht="12.75">
      <c r="I28" s="16" t="s">
        <v>3</v>
      </c>
      <c r="J28" s="16" t="s">
        <v>24</v>
      </c>
      <c r="K28" s="16" t="s">
        <v>25</v>
      </c>
      <c r="L28" s="16" t="s">
        <v>3</v>
      </c>
      <c r="M28" s="16" t="s">
        <v>24</v>
      </c>
      <c r="N28" s="16" t="s">
        <v>25</v>
      </c>
    </row>
    <row r="29" spans="8:14" ht="12.75">
      <c r="H29" s="3" t="s">
        <v>10</v>
      </c>
      <c r="I29">
        <f aca="true" t="shared" si="0" ref="I29:K34">ROUND(I7/I$25,0)</f>
        <v>0</v>
      </c>
      <c r="J29">
        <f t="shared" si="0"/>
        <v>0</v>
      </c>
      <c r="K29">
        <f t="shared" si="0"/>
        <v>0</v>
      </c>
      <c r="L29">
        <f aca="true" t="shared" si="1" ref="L29:N34">I29*I$25</f>
        <v>0</v>
      </c>
      <c r="M29">
        <f t="shared" si="1"/>
        <v>0</v>
      </c>
      <c r="N29">
        <f t="shared" si="1"/>
        <v>0</v>
      </c>
    </row>
    <row r="30" spans="8:14" ht="12.75">
      <c r="H30" s="2" t="s">
        <v>11</v>
      </c>
      <c r="I30">
        <f t="shared" si="0"/>
        <v>18</v>
      </c>
      <c r="J30">
        <f t="shared" si="0"/>
        <v>16</v>
      </c>
      <c r="K30">
        <f t="shared" si="0"/>
        <v>12</v>
      </c>
      <c r="L30">
        <f t="shared" si="1"/>
        <v>3.6</v>
      </c>
      <c r="M30">
        <f t="shared" si="1"/>
        <v>0.8</v>
      </c>
      <c r="N30">
        <f t="shared" si="1"/>
        <v>0.6000000000000001</v>
      </c>
    </row>
    <row r="31" spans="8:14" ht="12.75">
      <c r="H31" s="2" t="s">
        <v>12</v>
      </c>
      <c r="I31">
        <f t="shared" si="0"/>
        <v>39</v>
      </c>
      <c r="J31">
        <f t="shared" si="0"/>
        <v>42</v>
      </c>
      <c r="K31">
        <f t="shared" si="0"/>
        <v>30</v>
      </c>
      <c r="L31">
        <f t="shared" si="1"/>
        <v>7.800000000000001</v>
      </c>
      <c r="M31">
        <f t="shared" si="1"/>
        <v>2.1</v>
      </c>
      <c r="N31">
        <f t="shared" si="1"/>
        <v>1.5</v>
      </c>
    </row>
    <row r="32" spans="8:14" ht="12.75">
      <c r="H32" s="2" t="s">
        <v>7</v>
      </c>
      <c r="I32">
        <f t="shared" si="0"/>
        <v>60</v>
      </c>
      <c r="J32">
        <f t="shared" si="0"/>
        <v>62</v>
      </c>
      <c r="K32">
        <f t="shared" si="0"/>
        <v>46</v>
      </c>
      <c r="L32">
        <f t="shared" si="1"/>
        <v>12</v>
      </c>
      <c r="M32">
        <f t="shared" si="1"/>
        <v>3.1</v>
      </c>
      <c r="N32">
        <f t="shared" si="1"/>
        <v>2.3000000000000003</v>
      </c>
    </row>
    <row r="33" spans="8:14" ht="12.75">
      <c r="H33" s="2" t="s">
        <v>13</v>
      </c>
      <c r="I33">
        <f t="shared" si="0"/>
        <v>80</v>
      </c>
      <c r="J33">
        <f t="shared" si="0"/>
        <v>66</v>
      </c>
      <c r="K33">
        <f t="shared" si="0"/>
        <v>54</v>
      </c>
      <c r="L33">
        <f t="shared" si="1"/>
        <v>16</v>
      </c>
      <c r="M33">
        <f t="shared" si="1"/>
        <v>3.3000000000000003</v>
      </c>
      <c r="N33">
        <f t="shared" si="1"/>
        <v>2.7</v>
      </c>
    </row>
    <row r="34" spans="8:14" ht="12.75">
      <c r="H34" s="2" t="s">
        <v>14</v>
      </c>
      <c r="I34">
        <f t="shared" si="0"/>
        <v>101</v>
      </c>
      <c r="J34">
        <f t="shared" si="0"/>
        <v>86</v>
      </c>
      <c r="K34">
        <f t="shared" si="0"/>
        <v>64</v>
      </c>
      <c r="L34">
        <f t="shared" si="1"/>
        <v>20.200000000000003</v>
      </c>
      <c r="M34">
        <f t="shared" si="1"/>
        <v>4.3</v>
      </c>
      <c r="N34">
        <f t="shared" si="1"/>
        <v>3.2</v>
      </c>
    </row>
  </sheetData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N31"/>
  <sheetViews>
    <sheetView workbookViewId="0" topLeftCell="A1">
      <selection activeCell="O1" sqref="O1"/>
    </sheetView>
  </sheetViews>
  <sheetFormatPr defaultColWidth="9.140625" defaultRowHeight="12.75"/>
  <cols>
    <col min="1" max="1" width="1.7109375" style="0" customWidth="1"/>
    <col min="2" max="15" width="6.7109375" style="0" customWidth="1"/>
    <col min="16" max="16" width="6.57421875" style="0" customWidth="1"/>
    <col min="17" max="20" width="6.7109375" style="0" customWidth="1"/>
  </cols>
  <sheetData>
    <row r="1" spans="2:12" ht="12.75">
      <c r="B1" s="9" t="s">
        <v>15</v>
      </c>
      <c r="L1" t="s">
        <v>37</v>
      </c>
    </row>
    <row r="3" spans="9:14" ht="12.75">
      <c r="I3" s="10" t="s">
        <v>39</v>
      </c>
      <c r="J3" s="12"/>
      <c r="K3" s="13" t="s">
        <v>1</v>
      </c>
      <c r="L3" s="21"/>
      <c r="M3" s="21"/>
      <c r="N3" s="14"/>
    </row>
    <row r="4" spans="9:14" ht="12.75">
      <c r="I4" s="22"/>
      <c r="J4" s="23"/>
      <c r="K4" s="21" t="s">
        <v>6</v>
      </c>
      <c r="L4" s="14"/>
      <c r="M4" s="13" t="s">
        <v>4</v>
      </c>
      <c r="N4" s="14"/>
    </row>
    <row r="5" spans="8:14" ht="12.75">
      <c r="H5" s="17" t="s">
        <v>38</v>
      </c>
      <c r="I5" s="17" t="s">
        <v>3</v>
      </c>
      <c r="J5" s="18" t="s">
        <v>36</v>
      </c>
      <c r="K5" s="20" t="s">
        <v>10</v>
      </c>
      <c r="L5" s="18" t="s">
        <v>35</v>
      </c>
      <c r="M5" s="17" t="s">
        <v>24</v>
      </c>
      <c r="N5" s="19"/>
    </row>
    <row r="6" spans="7:13" ht="12.75">
      <c r="G6" s="5"/>
      <c r="H6" s="3" t="s">
        <v>27</v>
      </c>
      <c r="I6" s="3">
        <v>0</v>
      </c>
      <c r="J6">
        <v>0.34</v>
      </c>
      <c r="K6" s="5">
        <v>0</v>
      </c>
      <c r="M6" s="5">
        <v>0</v>
      </c>
    </row>
    <row r="7" spans="7:13" ht="12.75">
      <c r="G7" s="5"/>
      <c r="H7" s="2" t="s">
        <v>28</v>
      </c>
      <c r="I7" s="7">
        <f>I6+J6</f>
        <v>0.34</v>
      </c>
      <c r="J7">
        <v>0.41</v>
      </c>
      <c r="K7" s="5">
        <v>0.1</v>
      </c>
      <c r="L7">
        <f>K7-K6</f>
        <v>0.1</v>
      </c>
      <c r="M7" s="5">
        <v>0</v>
      </c>
    </row>
    <row r="8" spans="7:13" ht="12.75">
      <c r="G8" s="4"/>
      <c r="H8" s="2" t="s">
        <v>29</v>
      </c>
      <c r="I8" s="7">
        <f aca="true" t="shared" si="0" ref="I8:I13">I7+J7</f>
        <v>0.75</v>
      </c>
      <c r="J8">
        <v>0.41</v>
      </c>
      <c r="K8" s="5">
        <v>0.21</v>
      </c>
      <c r="L8">
        <f aca="true" t="shared" si="1" ref="L8:L13">K8-K7</f>
        <v>0.10999999999999999</v>
      </c>
      <c r="M8" s="5">
        <v>0</v>
      </c>
    </row>
    <row r="9" spans="7:13" ht="12.75">
      <c r="G9" s="4"/>
      <c r="H9" s="2" t="s">
        <v>30</v>
      </c>
      <c r="I9" s="7">
        <f t="shared" si="0"/>
        <v>1.16</v>
      </c>
      <c r="J9">
        <v>0.41</v>
      </c>
      <c r="K9" s="5">
        <v>0.33</v>
      </c>
      <c r="L9">
        <f t="shared" si="1"/>
        <v>0.12000000000000002</v>
      </c>
      <c r="M9" s="5">
        <v>0</v>
      </c>
    </row>
    <row r="10" spans="7:13" ht="12.75">
      <c r="G10" s="4"/>
      <c r="H10" s="2" t="s">
        <v>31</v>
      </c>
      <c r="I10" s="7">
        <f t="shared" si="0"/>
        <v>1.5699999999999998</v>
      </c>
      <c r="J10">
        <v>0.41</v>
      </c>
      <c r="K10">
        <v>0.45</v>
      </c>
      <c r="L10">
        <f t="shared" si="1"/>
        <v>0.12</v>
      </c>
      <c r="M10" s="5">
        <v>0</v>
      </c>
    </row>
    <row r="11" spans="7:13" ht="12.75">
      <c r="G11" s="4"/>
      <c r="H11" s="2" t="s">
        <v>32</v>
      </c>
      <c r="I11" s="7">
        <f t="shared" si="0"/>
        <v>1.9799999999999998</v>
      </c>
      <c r="J11">
        <v>0.41</v>
      </c>
      <c r="K11">
        <v>0.6</v>
      </c>
      <c r="L11">
        <f t="shared" si="1"/>
        <v>0.14999999999999997</v>
      </c>
      <c r="M11" s="5">
        <v>0</v>
      </c>
    </row>
    <row r="12" spans="7:12" ht="12.75">
      <c r="G12" s="4"/>
      <c r="H12" s="3" t="s">
        <v>33</v>
      </c>
      <c r="I12" s="7">
        <f t="shared" si="0"/>
        <v>2.3899999999999997</v>
      </c>
      <c r="J12">
        <v>0.41</v>
      </c>
      <c r="K12" s="5">
        <v>0.73</v>
      </c>
      <c r="L12">
        <f t="shared" si="1"/>
        <v>0.13</v>
      </c>
    </row>
    <row r="13" spans="1:12" ht="12.75">
      <c r="A13" s="6"/>
      <c r="B13" s="7"/>
      <c r="D13" s="4"/>
      <c r="H13" s="3" t="s">
        <v>34</v>
      </c>
      <c r="I13" s="7">
        <f t="shared" si="0"/>
        <v>2.8</v>
      </c>
      <c r="K13" s="5">
        <v>0.84</v>
      </c>
      <c r="L13">
        <f t="shared" si="1"/>
        <v>0.10999999999999999</v>
      </c>
    </row>
    <row r="14" spans="1:2" ht="12.75">
      <c r="A14" s="6"/>
      <c r="B14" s="7"/>
    </row>
    <row r="15" spans="1:11" ht="12.75">
      <c r="A15" s="6"/>
      <c r="B15" s="7"/>
      <c r="G15" s="5"/>
      <c r="J15" s="3"/>
      <c r="K15" s="1"/>
    </row>
    <row r="16" spans="1:14" ht="12.75">
      <c r="A16" s="7"/>
      <c r="B16" s="7"/>
      <c r="C16" s="4"/>
      <c r="D16" s="4"/>
      <c r="E16" s="4"/>
      <c r="F16" s="4"/>
      <c r="H16" s="6"/>
      <c r="I16" s="6" t="s">
        <v>26</v>
      </c>
      <c r="J16" s="6"/>
      <c r="K16" s="6"/>
      <c r="L16" s="6"/>
      <c r="M16" s="6"/>
      <c r="N16" s="6"/>
    </row>
    <row r="17" spans="1:14" ht="12.75">
      <c r="A17" s="6"/>
      <c r="B17" s="7"/>
      <c r="H17" s="6"/>
      <c r="I17" s="7" t="s">
        <v>23</v>
      </c>
      <c r="J17" s="6"/>
      <c r="K17" s="6"/>
      <c r="L17" s="6"/>
      <c r="M17" s="6"/>
      <c r="N17" s="6"/>
    </row>
    <row r="18" spans="1:11" ht="12.75">
      <c r="A18" s="6"/>
      <c r="B18" s="7"/>
      <c r="I18" s="3" t="s">
        <v>5</v>
      </c>
      <c r="J18" s="1" t="s">
        <v>24</v>
      </c>
      <c r="K18" s="1" t="s">
        <v>25</v>
      </c>
    </row>
    <row r="19" spans="9:11" ht="12.75">
      <c r="I19">
        <v>0.02</v>
      </c>
      <c r="J19">
        <v>0.005</v>
      </c>
      <c r="K19">
        <v>0.005</v>
      </c>
    </row>
    <row r="21" spans="1:14" ht="12.75">
      <c r="A21" s="6"/>
      <c r="B21" s="7"/>
      <c r="I21" s="10" t="s">
        <v>18</v>
      </c>
      <c r="J21" s="11"/>
      <c r="K21" s="12"/>
      <c r="L21" s="13" t="s">
        <v>19</v>
      </c>
      <c r="M21" s="14"/>
      <c r="N21" s="14"/>
    </row>
    <row r="22" spans="2:14" ht="12.75">
      <c r="B22" s="6"/>
      <c r="I22" s="15" t="s">
        <v>22</v>
      </c>
      <c r="J22" s="15" t="s">
        <v>20</v>
      </c>
      <c r="K22" s="15" t="s">
        <v>20</v>
      </c>
      <c r="L22" s="15" t="s">
        <v>5</v>
      </c>
      <c r="M22" s="15" t="s">
        <v>21</v>
      </c>
      <c r="N22" s="15" t="s">
        <v>21</v>
      </c>
    </row>
    <row r="23" spans="8:14" ht="12.75">
      <c r="H23" s="17" t="s">
        <v>38</v>
      </c>
      <c r="I23" s="16" t="s">
        <v>3</v>
      </c>
      <c r="J23" s="16" t="s">
        <v>24</v>
      </c>
      <c r="K23" s="16" t="s">
        <v>25</v>
      </c>
      <c r="L23" s="16" t="s">
        <v>3</v>
      </c>
      <c r="M23" s="16" t="s">
        <v>24</v>
      </c>
      <c r="N23" s="16" t="s">
        <v>25</v>
      </c>
    </row>
    <row r="24" spans="8:14" ht="12.75">
      <c r="H24" s="3" t="s">
        <v>27</v>
      </c>
      <c r="I24">
        <f aca="true" t="shared" si="2" ref="I24:I31">ROUND(I6/I$19,0)</f>
        <v>0</v>
      </c>
      <c r="J24">
        <f aca="true" t="shared" si="3" ref="J24:J31">ROUND(M6/J$19,0)</f>
        <v>0</v>
      </c>
      <c r="K24">
        <f aca="true" t="shared" si="4" ref="K24:K31">ROUND(K6/K$19,0)</f>
        <v>0</v>
      </c>
      <c r="L24">
        <f aca="true" t="shared" si="5" ref="L24:N29">I24*I$19</f>
        <v>0</v>
      </c>
      <c r="M24">
        <f t="shared" si="5"/>
        <v>0</v>
      </c>
      <c r="N24">
        <f t="shared" si="5"/>
        <v>0</v>
      </c>
    </row>
    <row r="25" spans="1:14" ht="12.75">
      <c r="A25" s="4"/>
      <c r="B25" s="4"/>
      <c r="H25" s="2" t="s">
        <v>28</v>
      </c>
      <c r="I25">
        <f t="shared" si="2"/>
        <v>17</v>
      </c>
      <c r="J25">
        <f t="shared" si="3"/>
        <v>0</v>
      </c>
      <c r="K25">
        <f t="shared" si="4"/>
        <v>20</v>
      </c>
      <c r="L25">
        <f t="shared" si="5"/>
        <v>0.34</v>
      </c>
      <c r="M25">
        <f t="shared" si="5"/>
        <v>0</v>
      </c>
      <c r="N25">
        <f t="shared" si="5"/>
        <v>0.1</v>
      </c>
    </row>
    <row r="26" spans="8:14" ht="12.75">
      <c r="H26" s="2" t="s">
        <v>29</v>
      </c>
      <c r="I26">
        <f t="shared" si="2"/>
        <v>38</v>
      </c>
      <c r="J26">
        <f t="shared" si="3"/>
        <v>0</v>
      </c>
      <c r="K26">
        <f t="shared" si="4"/>
        <v>42</v>
      </c>
      <c r="L26">
        <f t="shared" si="5"/>
        <v>0.76</v>
      </c>
      <c r="M26">
        <f t="shared" si="5"/>
        <v>0</v>
      </c>
      <c r="N26">
        <f t="shared" si="5"/>
        <v>0.21</v>
      </c>
    </row>
    <row r="27" spans="8:14" ht="12.75">
      <c r="H27" s="2" t="s">
        <v>30</v>
      </c>
      <c r="I27">
        <f t="shared" si="2"/>
        <v>58</v>
      </c>
      <c r="J27">
        <f t="shared" si="3"/>
        <v>0</v>
      </c>
      <c r="K27">
        <f t="shared" si="4"/>
        <v>66</v>
      </c>
      <c r="L27">
        <f t="shared" si="5"/>
        <v>1.16</v>
      </c>
      <c r="M27">
        <f t="shared" si="5"/>
        <v>0</v>
      </c>
      <c r="N27">
        <f t="shared" si="5"/>
        <v>0.33</v>
      </c>
    </row>
    <row r="28" spans="8:14" ht="12.75">
      <c r="H28" s="2" t="s">
        <v>31</v>
      </c>
      <c r="I28">
        <f t="shared" si="2"/>
        <v>79</v>
      </c>
      <c r="J28">
        <f t="shared" si="3"/>
        <v>0</v>
      </c>
      <c r="K28">
        <f t="shared" si="4"/>
        <v>90</v>
      </c>
      <c r="L28">
        <f t="shared" si="5"/>
        <v>1.58</v>
      </c>
      <c r="M28">
        <f t="shared" si="5"/>
        <v>0</v>
      </c>
      <c r="N28">
        <f t="shared" si="5"/>
        <v>0.45</v>
      </c>
    </row>
    <row r="29" spans="8:14" ht="12.75">
      <c r="H29" s="2" t="s">
        <v>32</v>
      </c>
      <c r="I29">
        <f t="shared" si="2"/>
        <v>99</v>
      </c>
      <c r="J29">
        <f t="shared" si="3"/>
        <v>0</v>
      </c>
      <c r="K29">
        <f t="shared" si="4"/>
        <v>120</v>
      </c>
      <c r="L29">
        <f t="shared" si="5"/>
        <v>1.98</v>
      </c>
      <c r="M29">
        <f t="shared" si="5"/>
        <v>0</v>
      </c>
      <c r="N29">
        <f t="shared" si="5"/>
        <v>0.6</v>
      </c>
    </row>
    <row r="30" spans="8:14" ht="12.75">
      <c r="H30" s="3" t="s">
        <v>33</v>
      </c>
      <c r="I30">
        <f t="shared" si="2"/>
        <v>120</v>
      </c>
      <c r="J30">
        <f t="shared" si="3"/>
        <v>0</v>
      </c>
      <c r="K30">
        <f t="shared" si="4"/>
        <v>146</v>
      </c>
      <c r="L30">
        <f aca="true" t="shared" si="6" ref="L30:N31">I30*I$19</f>
        <v>2.4</v>
      </c>
      <c r="M30">
        <f t="shared" si="6"/>
        <v>0</v>
      </c>
      <c r="N30">
        <f t="shared" si="6"/>
        <v>0.73</v>
      </c>
    </row>
    <row r="31" spans="8:14" ht="12.75">
      <c r="H31" s="3" t="s">
        <v>34</v>
      </c>
      <c r="I31">
        <f t="shared" si="2"/>
        <v>140</v>
      </c>
      <c r="J31">
        <f t="shared" si="3"/>
        <v>0</v>
      </c>
      <c r="K31">
        <f t="shared" si="4"/>
        <v>168</v>
      </c>
      <c r="L31">
        <f t="shared" si="6"/>
        <v>2.8000000000000003</v>
      </c>
      <c r="M31">
        <f t="shared" si="6"/>
        <v>0</v>
      </c>
      <c r="N31">
        <f t="shared" si="6"/>
        <v>0.84</v>
      </c>
    </row>
  </sheetData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N31"/>
  <sheetViews>
    <sheetView workbookViewId="0" topLeftCell="A1">
      <selection activeCell="P1" sqref="P1"/>
    </sheetView>
  </sheetViews>
  <sheetFormatPr defaultColWidth="9.140625" defaultRowHeight="12.75"/>
  <cols>
    <col min="1" max="1" width="1.7109375" style="0" customWidth="1"/>
    <col min="2" max="20" width="6.7109375" style="0" customWidth="1"/>
  </cols>
  <sheetData>
    <row r="1" spans="2:12" ht="12.75">
      <c r="B1" s="9" t="s">
        <v>15</v>
      </c>
      <c r="L1" t="s">
        <v>40</v>
      </c>
    </row>
    <row r="3" spans="9:14" ht="12.75">
      <c r="I3" s="10" t="s">
        <v>39</v>
      </c>
      <c r="J3" s="12"/>
      <c r="K3" s="13" t="s">
        <v>1</v>
      </c>
      <c r="L3" s="21"/>
      <c r="M3" s="21"/>
      <c r="N3" s="14"/>
    </row>
    <row r="4" spans="9:14" ht="12.75">
      <c r="I4" s="22"/>
      <c r="J4" s="23"/>
      <c r="K4" s="21" t="s">
        <v>6</v>
      </c>
      <c r="L4" s="14"/>
      <c r="M4" s="13" t="s">
        <v>4</v>
      </c>
      <c r="N4" s="14"/>
    </row>
    <row r="5" spans="8:14" ht="12.75">
      <c r="H5" s="17" t="s">
        <v>38</v>
      </c>
      <c r="I5" s="17" t="s">
        <v>3</v>
      </c>
      <c r="J5" s="18" t="s">
        <v>36</v>
      </c>
      <c r="K5" s="20" t="s">
        <v>10</v>
      </c>
      <c r="L5" s="18" t="s">
        <v>35</v>
      </c>
      <c r="M5" s="17" t="s">
        <v>24</v>
      </c>
      <c r="N5" s="19"/>
    </row>
    <row r="6" spans="7:13" ht="12.75">
      <c r="G6" s="5"/>
      <c r="H6" s="3" t="s">
        <v>27</v>
      </c>
      <c r="I6" s="3">
        <v>0</v>
      </c>
      <c r="J6">
        <v>0.34</v>
      </c>
      <c r="K6" s="5">
        <v>0</v>
      </c>
      <c r="M6" s="5">
        <v>0</v>
      </c>
    </row>
    <row r="7" spans="7:13" ht="12.75">
      <c r="G7" s="5"/>
      <c r="H7" s="2" t="s">
        <v>28</v>
      </c>
      <c r="I7" s="7">
        <f aca="true" t="shared" si="0" ref="I7:I13">I6+J6</f>
        <v>0.34</v>
      </c>
      <c r="J7">
        <v>0.42</v>
      </c>
      <c r="K7" s="5">
        <v>0.1</v>
      </c>
      <c r="L7">
        <f aca="true" t="shared" si="1" ref="L7:L13">K7-K6</f>
        <v>0.1</v>
      </c>
      <c r="M7" s="5">
        <v>0</v>
      </c>
    </row>
    <row r="8" spans="7:13" ht="12.75">
      <c r="G8" s="4"/>
      <c r="H8" s="2" t="s">
        <v>29</v>
      </c>
      <c r="I8" s="7">
        <f t="shared" si="0"/>
        <v>0.76</v>
      </c>
      <c r="J8">
        <v>0.42</v>
      </c>
      <c r="K8" s="5">
        <v>0.25</v>
      </c>
      <c r="L8">
        <f t="shared" si="1"/>
        <v>0.15</v>
      </c>
      <c r="M8" s="5">
        <v>0</v>
      </c>
    </row>
    <row r="9" spans="7:13" ht="12.75">
      <c r="G9" s="4"/>
      <c r="H9" s="2" t="s">
        <v>30</v>
      </c>
      <c r="I9" s="7">
        <f t="shared" si="0"/>
        <v>1.18</v>
      </c>
      <c r="J9">
        <v>0.42</v>
      </c>
      <c r="K9" s="5">
        <v>0.41</v>
      </c>
      <c r="L9">
        <f t="shared" si="1"/>
        <v>0.15999999999999998</v>
      </c>
      <c r="M9" s="5">
        <v>0</v>
      </c>
    </row>
    <row r="10" spans="7:13" ht="12.75">
      <c r="G10" s="4"/>
      <c r="H10" s="2" t="s">
        <v>31</v>
      </c>
      <c r="I10" s="7">
        <f t="shared" si="0"/>
        <v>1.5999999999999999</v>
      </c>
      <c r="J10">
        <v>0.42</v>
      </c>
      <c r="K10">
        <v>0.55</v>
      </c>
      <c r="L10">
        <f t="shared" si="1"/>
        <v>0.14000000000000007</v>
      </c>
      <c r="M10" s="5">
        <v>0</v>
      </c>
    </row>
    <row r="11" spans="7:13" ht="12.75">
      <c r="G11" s="4"/>
      <c r="H11" s="2" t="s">
        <v>32</v>
      </c>
      <c r="I11" s="7">
        <f t="shared" si="0"/>
        <v>2.02</v>
      </c>
      <c r="J11">
        <v>0.42</v>
      </c>
      <c r="K11">
        <v>0.66</v>
      </c>
      <c r="L11">
        <f t="shared" si="1"/>
        <v>0.10999999999999999</v>
      </c>
      <c r="M11" s="5">
        <v>0</v>
      </c>
    </row>
    <row r="12" spans="7:12" ht="12.75">
      <c r="G12" s="4"/>
      <c r="H12" s="3" t="s">
        <v>33</v>
      </c>
      <c r="I12" s="7">
        <f t="shared" si="0"/>
        <v>2.44</v>
      </c>
      <c r="J12">
        <v>0.42</v>
      </c>
      <c r="K12" s="5">
        <v>0.79</v>
      </c>
      <c r="L12">
        <f t="shared" si="1"/>
        <v>0.13</v>
      </c>
    </row>
    <row r="13" spans="1:12" ht="12.75">
      <c r="A13" s="6"/>
      <c r="B13" s="7"/>
      <c r="D13" s="4"/>
      <c r="H13" s="3" t="s">
        <v>34</v>
      </c>
      <c r="I13" s="7">
        <f t="shared" si="0"/>
        <v>2.86</v>
      </c>
      <c r="K13" s="5">
        <v>0.95</v>
      </c>
      <c r="L13">
        <f t="shared" si="1"/>
        <v>0.15999999999999992</v>
      </c>
    </row>
    <row r="14" spans="1:2" ht="12.75">
      <c r="A14" s="6"/>
      <c r="B14" s="7"/>
    </row>
    <row r="15" spans="1:11" ht="12.75">
      <c r="A15" s="6"/>
      <c r="B15" s="7"/>
      <c r="G15" s="5"/>
      <c r="J15" s="3"/>
      <c r="K15" s="1"/>
    </row>
    <row r="16" spans="1:14" ht="12.75">
      <c r="A16" s="7"/>
      <c r="B16" s="7"/>
      <c r="C16" s="4"/>
      <c r="D16" s="4"/>
      <c r="E16" s="4"/>
      <c r="F16" s="4"/>
      <c r="H16" s="6"/>
      <c r="I16" s="6" t="s">
        <v>26</v>
      </c>
      <c r="J16" s="6"/>
      <c r="K16" s="6"/>
      <c r="L16" s="6"/>
      <c r="M16" s="6"/>
      <c r="N16" s="6"/>
    </row>
    <row r="17" spans="1:14" ht="12.75">
      <c r="A17" s="6"/>
      <c r="B17" s="7"/>
      <c r="H17" s="6"/>
      <c r="I17" s="7" t="s">
        <v>23</v>
      </c>
      <c r="J17" s="6"/>
      <c r="K17" s="6"/>
      <c r="L17" s="3" t="s">
        <v>5</v>
      </c>
      <c r="M17" s="1" t="s">
        <v>24</v>
      </c>
      <c r="N17" s="1" t="s">
        <v>25</v>
      </c>
    </row>
    <row r="18" spans="1:14" ht="12.75">
      <c r="A18" s="6"/>
      <c r="B18" s="7"/>
      <c r="L18">
        <v>0.02</v>
      </c>
      <c r="M18">
        <v>0.0075</v>
      </c>
      <c r="N18">
        <v>0.0075</v>
      </c>
    </row>
    <row r="21" spans="1:14" ht="12.75">
      <c r="A21" s="6"/>
      <c r="B21" s="7"/>
      <c r="I21" s="10" t="s">
        <v>18</v>
      </c>
      <c r="J21" s="11"/>
      <c r="K21" s="12"/>
      <c r="L21" s="13" t="s">
        <v>19</v>
      </c>
      <c r="M21" s="14"/>
      <c r="N21" s="14"/>
    </row>
    <row r="22" spans="2:14" ht="12.75">
      <c r="B22" s="6"/>
      <c r="I22" s="15" t="s">
        <v>22</v>
      </c>
      <c r="J22" s="15" t="s">
        <v>20</v>
      </c>
      <c r="K22" s="15" t="s">
        <v>20</v>
      </c>
      <c r="L22" s="15" t="s">
        <v>5</v>
      </c>
      <c r="M22" s="15" t="s">
        <v>21</v>
      </c>
      <c r="N22" s="15" t="s">
        <v>21</v>
      </c>
    </row>
    <row r="23" spans="8:14" ht="12.75">
      <c r="H23" s="17" t="s">
        <v>38</v>
      </c>
      <c r="I23" s="16" t="s">
        <v>3</v>
      </c>
      <c r="J23" s="16" t="s">
        <v>24</v>
      </c>
      <c r="K23" s="16" t="s">
        <v>25</v>
      </c>
      <c r="L23" s="16" t="s">
        <v>3</v>
      </c>
      <c r="M23" s="16" t="s">
        <v>24</v>
      </c>
      <c r="N23" s="16" t="s">
        <v>25</v>
      </c>
    </row>
    <row r="24" spans="8:14" ht="12.75">
      <c r="H24" s="3" t="s">
        <v>27</v>
      </c>
      <c r="I24">
        <f>ROUND(I6/L$18,0)</f>
        <v>0</v>
      </c>
      <c r="J24">
        <f>ROUND(M6/M$18,0)</f>
        <v>0</v>
      </c>
      <c r="K24">
        <f>ROUND(K6/N$18,0)</f>
        <v>0</v>
      </c>
      <c r="L24">
        <f>I24*L$18</f>
        <v>0</v>
      </c>
      <c r="M24">
        <f>J24*M$18</f>
        <v>0</v>
      </c>
      <c r="N24">
        <f>K24*N$18</f>
        <v>0</v>
      </c>
    </row>
    <row r="25" spans="1:14" ht="12.75">
      <c r="A25" s="4"/>
      <c r="B25" s="4"/>
      <c r="H25" s="2" t="s">
        <v>28</v>
      </c>
      <c r="I25">
        <f>ROUND(I7/L$18,0)</f>
        <v>17</v>
      </c>
      <c r="J25">
        <f>ROUND(M7/M$18,0)</f>
        <v>0</v>
      </c>
      <c r="K25">
        <f>ROUND(K7/N$18,0)</f>
        <v>13</v>
      </c>
      <c r="L25">
        <f>I25*L$18</f>
        <v>0.34</v>
      </c>
      <c r="M25">
        <f>J25*M$18</f>
        <v>0</v>
      </c>
      <c r="N25">
        <f>K25*N$18</f>
        <v>0.0975</v>
      </c>
    </row>
    <row r="26" spans="8:14" ht="12.75">
      <c r="H26" s="2" t="s">
        <v>29</v>
      </c>
      <c r="I26">
        <f>ROUND(I8/L$18,0)</f>
        <v>38</v>
      </c>
      <c r="J26">
        <f>ROUND(M8/M$18,0)</f>
        <v>0</v>
      </c>
      <c r="K26">
        <f>ROUND(K8/N$18,0)</f>
        <v>33</v>
      </c>
      <c r="L26">
        <f>I26*L$18</f>
        <v>0.76</v>
      </c>
      <c r="M26">
        <f>J26*M$18</f>
        <v>0</v>
      </c>
      <c r="N26">
        <f>K26*N$18</f>
        <v>0.2475</v>
      </c>
    </row>
    <row r="27" spans="8:14" ht="12.75">
      <c r="H27" s="2" t="s">
        <v>30</v>
      </c>
      <c r="I27">
        <f>ROUND(I9/L$18,0)</f>
        <v>59</v>
      </c>
      <c r="J27">
        <f>ROUND(M9/M$18,0)</f>
        <v>0</v>
      </c>
      <c r="K27">
        <f>ROUND(K9/N$18,0)</f>
        <v>55</v>
      </c>
      <c r="L27">
        <f>I27*L$18</f>
        <v>1.18</v>
      </c>
      <c r="M27">
        <f>J27*M$18</f>
        <v>0</v>
      </c>
      <c r="N27">
        <f>K27*N$18</f>
        <v>0.4125</v>
      </c>
    </row>
    <row r="28" spans="8:14" ht="12.75">
      <c r="H28" s="2" t="s">
        <v>31</v>
      </c>
      <c r="I28">
        <f>ROUND(I10/L$18,0)</f>
        <v>80</v>
      </c>
      <c r="J28">
        <f>ROUND(M10/M$18,0)</f>
        <v>0</v>
      </c>
      <c r="K28">
        <f>ROUND(K10/N$18,0)</f>
        <v>73</v>
      </c>
      <c r="L28">
        <f>I28*L$18</f>
        <v>1.6</v>
      </c>
      <c r="M28">
        <f>J28*M$18</f>
        <v>0</v>
      </c>
      <c r="N28">
        <f>K28*N$18</f>
        <v>0.5475</v>
      </c>
    </row>
    <row r="29" spans="8:14" ht="12.75">
      <c r="H29" s="2" t="s">
        <v>32</v>
      </c>
      <c r="I29">
        <f>ROUND(I11/L$18,0)</f>
        <v>101</v>
      </c>
      <c r="J29">
        <f>ROUND(M11/M$18,0)</f>
        <v>0</v>
      </c>
      <c r="K29">
        <f>ROUND(K11/N$18,0)</f>
        <v>88</v>
      </c>
      <c r="L29">
        <f>I29*L$18</f>
        <v>2.02</v>
      </c>
      <c r="M29">
        <f>J29*M$18</f>
        <v>0</v>
      </c>
      <c r="N29">
        <f>K29*N$18</f>
        <v>0.6599999999999999</v>
      </c>
    </row>
    <row r="30" spans="8:14" ht="12.75">
      <c r="H30" s="3" t="s">
        <v>33</v>
      </c>
      <c r="I30">
        <f>ROUND(I12/L$18,0)</f>
        <v>122</v>
      </c>
      <c r="J30">
        <f>ROUND(M12/M$18,0)</f>
        <v>0</v>
      </c>
      <c r="K30">
        <f>ROUND(K12/N$18,0)</f>
        <v>105</v>
      </c>
      <c r="L30">
        <f>I30*L$18</f>
        <v>2.44</v>
      </c>
      <c r="M30">
        <f>J30*M$18</f>
        <v>0</v>
      </c>
      <c r="N30">
        <f>K30*N$18</f>
        <v>0.7875</v>
      </c>
    </row>
    <row r="31" spans="8:14" ht="12.75">
      <c r="H31" s="3" t="s">
        <v>34</v>
      </c>
      <c r="I31">
        <f>ROUND(I13/L$18,0)</f>
        <v>143</v>
      </c>
      <c r="J31">
        <f>ROUND(M13/M$18,0)</f>
        <v>0</v>
      </c>
      <c r="K31">
        <f>ROUND(K13/N$18,0)</f>
        <v>127</v>
      </c>
      <c r="L31">
        <f>I31*L$18</f>
        <v>2.86</v>
      </c>
      <c r="M31">
        <f>J31*M$18</f>
        <v>0</v>
      </c>
      <c r="N31">
        <f>K31*N$18</f>
        <v>0.9525</v>
      </c>
    </row>
  </sheetData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/>
  <dimension ref="A1:Q54"/>
  <sheetViews>
    <sheetView tabSelected="1" workbookViewId="0" topLeftCell="A1">
      <selection activeCell="P1" sqref="P1"/>
    </sheetView>
  </sheetViews>
  <sheetFormatPr defaultColWidth="9.140625" defaultRowHeight="12.75"/>
  <cols>
    <col min="1" max="1" width="1.7109375" style="0" customWidth="1"/>
    <col min="2" max="14" width="6.7109375" style="0" customWidth="1"/>
    <col min="15" max="15" width="2.7109375" style="0" customWidth="1"/>
    <col min="16" max="20" width="6.7109375" style="0" customWidth="1"/>
  </cols>
  <sheetData>
    <row r="1" spans="2:14" ht="12.75">
      <c r="B1" s="9" t="s">
        <v>64</v>
      </c>
      <c r="N1" t="s">
        <v>51</v>
      </c>
    </row>
    <row r="2" ht="12.75">
      <c r="P2" t="s">
        <v>53</v>
      </c>
    </row>
    <row r="3" spans="9:12" ht="12.75">
      <c r="I3" s="10" t="s">
        <v>39</v>
      </c>
      <c r="J3" s="12"/>
      <c r="K3" s="10" t="s">
        <v>55</v>
      </c>
      <c r="L3" s="12"/>
    </row>
    <row r="4" spans="9:16" ht="12.75">
      <c r="I4" s="15" t="s">
        <v>5</v>
      </c>
      <c r="J4" s="15"/>
      <c r="K4" s="15" t="s">
        <v>21</v>
      </c>
      <c r="L4" s="15"/>
      <c r="P4" t="s">
        <v>54</v>
      </c>
    </row>
    <row r="5" spans="8:17" ht="12.75">
      <c r="H5" s="33" t="s">
        <v>38</v>
      </c>
      <c r="I5" s="17" t="s">
        <v>3</v>
      </c>
      <c r="J5" s="18" t="s">
        <v>36</v>
      </c>
      <c r="K5" s="20" t="s">
        <v>10</v>
      </c>
      <c r="L5" s="18" t="s">
        <v>35</v>
      </c>
      <c r="P5">
        <v>0</v>
      </c>
      <c r="Q5">
        <v>0</v>
      </c>
    </row>
    <row r="6" spans="7:17" ht="12.75">
      <c r="G6" s="5"/>
      <c r="H6" s="3" t="s">
        <v>27</v>
      </c>
      <c r="I6" s="7">
        <v>0.34</v>
      </c>
      <c r="J6">
        <v>0.41</v>
      </c>
      <c r="K6" s="5">
        <v>0.1</v>
      </c>
      <c r="L6" s="1" t="s">
        <v>42</v>
      </c>
      <c r="P6">
        <f>I16</f>
        <v>1.5699999999999998</v>
      </c>
      <c r="Q6">
        <f>K16</f>
        <v>0.466</v>
      </c>
    </row>
    <row r="7" spans="7:17" ht="12.75">
      <c r="G7" s="5"/>
      <c r="H7" s="2" t="s">
        <v>28</v>
      </c>
      <c r="I7" s="7">
        <f aca="true" t="shared" si="0" ref="I7:I12">I6+J6</f>
        <v>0.75</v>
      </c>
      <c r="J7">
        <v>0.41</v>
      </c>
      <c r="K7" s="5">
        <v>0.21</v>
      </c>
      <c r="L7">
        <f aca="true" t="shared" si="1" ref="L7:L12">K7-K6</f>
        <v>0.10999999999999999</v>
      </c>
      <c r="P7">
        <f>3*P6</f>
        <v>4.709999999999999</v>
      </c>
      <c r="Q7">
        <f>3*Q6</f>
        <v>1.3980000000000001</v>
      </c>
    </row>
    <row r="8" spans="7:12" ht="12.75">
      <c r="G8" s="4"/>
      <c r="H8" s="2" t="s">
        <v>29</v>
      </c>
      <c r="I8" s="7">
        <f t="shared" si="0"/>
        <v>1.16</v>
      </c>
      <c r="J8">
        <v>0.41</v>
      </c>
      <c r="K8" s="5">
        <v>0.33</v>
      </c>
      <c r="L8">
        <f t="shared" si="1"/>
        <v>0.12000000000000002</v>
      </c>
    </row>
    <row r="9" spans="7:12" ht="12.75">
      <c r="G9" s="4"/>
      <c r="H9" s="2" t="s">
        <v>30</v>
      </c>
      <c r="I9" s="7">
        <f t="shared" si="0"/>
        <v>1.5699999999999998</v>
      </c>
      <c r="J9">
        <v>0.41</v>
      </c>
      <c r="K9">
        <v>0.45</v>
      </c>
      <c r="L9">
        <f t="shared" si="1"/>
        <v>0.12</v>
      </c>
    </row>
    <row r="10" spans="7:12" ht="12.75">
      <c r="G10" s="4"/>
      <c r="H10" s="2" t="s">
        <v>31</v>
      </c>
      <c r="I10" s="7">
        <f t="shared" si="0"/>
        <v>1.9799999999999998</v>
      </c>
      <c r="J10">
        <v>0.41</v>
      </c>
      <c r="K10">
        <v>0.6</v>
      </c>
      <c r="L10">
        <f t="shared" si="1"/>
        <v>0.14999999999999997</v>
      </c>
    </row>
    <row r="11" spans="7:12" ht="12.75">
      <c r="G11" s="4"/>
      <c r="H11" s="2" t="s">
        <v>32</v>
      </c>
      <c r="I11" s="7">
        <f t="shared" si="0"/>
        <v>2.3899999999999997</v>
      </c>
      <c r="J11">
        <v>0.41</v>
      </c>
      <c r="K11" s="5">
        <v>0.73</v>
      </c>
      <c r="L11">
        <f t="shared" si="1"/>
        <v>0.13</v>
      </c>
    </row>
    <row r="12" spans="7:12" ht="12.75">
      <c r="G12" s="4"/>
      <c r="H12" s="3" t="s">
        <v>33</v>
      </c>
      <c r="I12" s="7">
        <f t="shared" si="0"/>
        <v>2.8</v>
      </c>
      <c r="J12" s="3" t="s">
        <v>42</v>
      </c>
      <c r="K12" s="5">
        <v>0.84</v>
      </c>
      <c r="L12">
        <f t="shared" si="1"/>
        <v>0.10999999999999999</v>
      </c>
    </row>
    <row r="13" spans="1:8" ht="12.75">
      <c r="A13" s="6"/>
      <c r="B13" s="7"/>
      <c r="D13" s="4"/>
      <c r="H13" s="3" t="s">
        <v>34</v>
      </c>
    </row>
    <row r="14" spans="1:9" ht="12.75">
      <c r="A14" s="6"/>
      <c r="B14" s="7"/>
      <c r="H14" s="3" t="s">
        <v>41</v>
      </c>
      <c r="I14" s="7"/>
    </row>
    <row r="15" spans="1:11" ht="12.75">
      <c r="A15" s="6"/>
      <c r="B15" s="7"/>
      <c r="G15" s="5"/>
      <c r="H15" s="31" t="s">
        <v>52</v>
      </c>
      <c r="K15" s="1"/>
    </row>
    <row r="16" spans="1:11" ht="12.75">
      <c r="A16" s="7"/>
      <c r="B16" s="7"/>
      <c r="C16" s="4"/>
      <c r="D16" s="4"/>
      <c r="E16" s="4"/>
      <c r="F16" s="4"/>
      <c r="H16" s="3" t="s">
        <v>48</v>
      </c>
      <c r="I16">
        <f>AVERAGE(I6:I12)</f>
        <v>1.5699999999999998</v>
      </c>
      <c r="K16">
        <f>ROUND(AVERAGE(K6:K12),3)</f>
        <v>0.466</v>
      </c>
    </row>
    <row r="17" spans="1:2" ht="12.75">
      <c r="A17" s="6"/>
      <c r="B17" s="7"/>
    </row>
    <row r="18" spans="1:13" ht="12.75">
      <c r="A18" s="6"/>
      <c r="B18" s="7"/>
      <c r="H18" s="10" t="s">
        <v>49</v>
      </c>
      <c r="I18" s="11"/>
      <c r="J18" s="11"/>
      <c r="K18" s="11"/>
      <c r="L18" s="12"/>
      <c r="M18" s="36"/>
    </row>
    <row r="19" spans="8:13" ht="12.75">
      <c r="H19" s="22"/>
      <c r="I19" s="28"/>
      <c r="J19" s="27" t="s">
        <v>46</v>
      </c>
      <c r="K19" s="28"/>
      <c r="L19" s="23"/>
      <c r="M19" s="29" t="s">
        <v>47</v>
      </c>
    </row>
    <row r="20" spans="8:13" ht="12.75">
      <c r="H20" s="17" t="s">
        <v>38</v>
      </c>
      <c r="I20" s="13" t="s">
        <v>45</v>
      </c>
      <c r="J20" s="14"/>
      <c r="K20" s="19" t="s">
        <v>44</v>
      </c>
      <c r="L20" s="17" t="s">
        <v>50</v>
      </c>
      <c r="M20" s="25"/>
    </row>
    <row r="21" spans="1:13" ht="12.75">
      <c r="A21" s="6"/>
      <c r="B21" s="1"/>
      <c r="C21" s="24" t="s">
        <v>60</v>
      </c>
      <c r="D21" s="30" t="s">
        <v>43</v>
      </c>
      <c r="H21" s="3" t="s">
        <v>27</v>
      </c>
      <c r="I21" s="26">
        <f aca="true" t="shared" si="2" ref="I21:I27">I6</f>
        <v>0.34</v>
      </c>
      <c r="J21" s="26" t="str">
        <f aca="true" t="shared" si="3" ref="J21:J27">CONCATENATE(":",D$22," =")</f>
        <v>:0,025 =</v>
      </c>
      <c r="K21">
        <f aca="true" t="shared" si="4" ref="K21:K27">I6/D$22</f>
        <v>13.6</v>
      </c>
      <c r="L21">
        <f aca="true" t="shared" si="5" ref="L21:L27">ROUND(K21,0)</f>
        <v>14</v>
      </c>
      <c r="M21">
        <f aca="true" t="shared" si="6" ref="M21:M27">L21*D$22</f>
        <v>0.35000000000000003</v>
      </c>
    </row>
    <row r="22" spans="2:13" ht="12.75">
      <c r="B22" s="1"/>
      <c r="C22" s="24" t="s">
        <v>61</v>
      </c>
      <c r="D22" s="30">
        <v>0.025</v>
      </c>
      <c r="H22" s="2" t="s">
        <v>28</v>
      </c>
      <c r="I22" s="26">
        <f t="shared" si="2"/>
        <v>0.75</v>
      </c>
      <c r="J22" s="26" t="str">
        <f t="shared" si="3"/>
        <v>:0,025 =</v>
      </c>
      <c r="K22">
        <f t="shared" si="4"/>
        <v>30</v>
      </c>
      <c r="L22">
        <f t="shared" si="5"/>
        <v>30</v>
      </c>
      <c r="M22">
        <f t="shared" si="6"/>
        <v>0.75</v>
      </c>
    </row>
    <row r="23" spans="2:13" ht="12.75">
      <c r="B23" s="1"/>
      <c r="C23" s="24" t="s">
        <v>62</v>
      </c>
      <c r="D23" s="30">
        <v>0.01</v>
      </c>
      <c r="H23" s="2" t="s">
        <v>29</v>
      </c>
      <c r="I23" s="26">
        <f t="shared" si="2"/>
        <v>1.16</v>
      </c>
      <c r="J23" s="26" t="str">
        <f t="shared" si="3"/>
        <v>:0,025 =</v>
      </c>
      <c r="K23">
        <f t="shared" si="4"/>
        <v>46.39999999999999</v>
      </c>
      <c r="L23">
        <f t="shared" si="5"/>
        <v>46</v>
      </c>
      <c r="M23">
        <f t="shared" si="6"/>
        <v>1.1500000000000001</v>
      </c>
    </row>
    <row r="24" spans="2:13" ht="12.75">
      <c r="B24" s="6"/>
      <c r="H24" s="2" t="s">
        <v>30</v>
      </c>
      <c r="I24" s="26">
        <f t="shared" si="2"/>
        <v>1.5699999999999998</v>
      </c>
      <c r="J24" s="26" t="str">
        <f t="shared" si="3"/>
        <v>:0,025 =</v>
      </c>
      <c r="K24">
        <f t="shared" si="4"/>
        <v>62.79999999999999</v>
      </c>
      <c r="L24">
        <f t="shared" si="5"/>
        <v>63</v>
      </c>
      <c r="M24">
        <f t="shared" si="6"/>
        <v>1.5750000000000002</v>
      </c>
    </row>
    <row r="25" spans="1:13" ht="12.75">
      <c r="A25" s="4"/>
      <c r="B25" s="6"/>
      <c r="H25" s="2" t="s">
        <v>31</v>
      </c>
      <c r="I25" s="26">
        <f t="shared" si="2"/>
        <v>1.9799999999999998</v>
      </c>
      <c r="J25" s="26" t="str">
        <f t="shared" si="3"/>
        <v>:0,025 =</v>
      </c>
      <c r="K25">
        <f t="shared" si="4"/>
        <v>79.19999999999999</v>
      </c>
      <c r="L25">
        <f t="shared" si="5"/>
        <v>79</v>
      </c>
      <c r="M25">
        <f t="shared" si="6"/>
        <v>1.975</v>
      </c>
    </row>
    <row r="26" spans="8:13" ht="12.75">
      <c r="H26" s="2" t="s">
        <v>32</v>
      </c>
      <c r="I26" s="26">
        <f t="shared" si="2"/>
        <v>2.3899999999999997</v>
      </c>
      <c r="J26" s="26" t="str">
        <f t="shared" si="3"/>
        <v>:0,025 =</v>
      </c>
      <c r="K26">
        <f t="shared" si="4"/>
        <v>95.59999999999998</v>
      </c>
      <c r="L26">
        <f t="shared" si="5"/>
        <v>96</v>
      </c>
      <c r="M26">
        <f t="shared" si="6"/>
        <v>2.4000000000000004</v>
      </c>
    </row>
    <row r="27" spans="8:15" ht="12.75">
      <c r="H27" s="3" t="s">
        <v>33</v>
      </c>
      <c r="I27" s="26">
        <f t="shared" si="2"/>
        <v>2.8</v>
      </c>
      <c r="J27" s="26" t="str">
        <f t="shared" si="3"/>
        <v>:0,025 =</v>
      </c>
      <c r="K27">
        <f t="shared" si="4"/>
        <v>111.99999999999999</v>
      </c>
      <c r="L27">
        <f t="shared" si="5"/>
        <v>112</v>
      </c>
      <c r="M27">
        <f t="shared" si="6"/>
        <v>2.8000000000000003</v>
      </c>
      <c r="O27" s="6"/>
    </row>
    <row r="28" spans="8:15" ht="12.75">
      <c r="H28" s="3" t="s">
        <v>34</v>
      </c>
      <c r="O28" s="6"/>
    </row>
    <row r="29" spans="8:15" ht="12.75">
      <c r="H29" s="3" t="s">
        <v>41</v>
      </c>
      <c r="I29" s="26"/>
      <c r="J29" s="26"/>
      <c r="O29" s="6"/>
    </row>
    <row r="30" spans="8:15" ht="12.75">
      <c r="H30" s="31" t="s">
        <v>52</v>
      </c>
      <c r="I30" s="26"/>
      <c r="J30" s="26"/>
      <c r="N30" s="6"/>
      <c r="O30" s="6"/>
    </row>
    <row r="31" spans="8:15" ht="12.75">
      <c r="H31" s="3" t="s">
        <v>48</v>
      </c>
      <c r="I31" s="26">
        <f>I16</f>
        <v>1.5699999999999998</v>
      </c>
      <c r="J31" s="26" t="str">
        <f>CONCATENATE(":",D$22," =")</f>
        <v>:0,025 =</v>
      </c>
      <c r="K31">
        <f>I16/D$22</f>
        <v>62.79999999999999</v>
      </c>
      <c r="N31" s="6"/>
      <c r="O31" s="6"/>
    </row>
    <row r="32" spans="8:15" ht="12.75">
      <c r="H32" s="6"/>
      <c r="I32" s="3"/>
      <c r="J32" s="2"/>
      <c r="K32" s="2"/>
      <c r="L32" s="6"/>
      <c r="M32" s="6"/>
      <c r="N32" s="6"/>
      <c r="O32" s="6"/>
    </row>
    <row r="33" spans="8:15" ht="12.75">
      <c r="H33" s="6"/>
      <c r="I33" s="6"/>
      <c r="J33" s="6"/>
      <c r="K33" s="6"/>
      <c r="L33" s="6"/>
      <c r="M33" s="6"/>
      <c r="N33" s="6"/>
      <c r="O33" s="6"/>
    </row>
    <row r="34" spans="8:15" ht="12.75">
      <c r="H34" s="6"/>
      <c r="I34" s="6"/>
      <c r="J34" s="6"/>
      <c r="K34" s="6"/>
      <c r="L34" s="6"/>
      <c r="M34" s="6"/>
      <c r="N34" s="6"/>
      <c r="O34" s="6"/>
    </row>
    <row r="35" spans="8:15" ht="12.75">
      <c r="H35" s="6"/>
      <c r="I35" s="6"/>
      <c r="J35" s="6"/>
      <c r="K35" s="6"/>
      <c r="L35" s="6"/>
      <c r="M35" s="6"/>
      <c r="N35" s="6"/>
      <c r="O35" s="6"/>
    </row>
    <row r="36" spans="8:15" ht="12.75">
      <c r="H36" s="6"/>
      <c r="I36" s="6"/>
      <c r="J36" s="3"/>
      <c r="K36" s="6"/>
      <c r="L36" s="3"/>
      <c r="M36" s="3"/>
      <c r="N36" s="3"/>
      <c r="O36" s="6"/>
    </row>
    <row r="37" spans="8:15" ht="12.75">
      <c r="H37" s="6"/>
      <c r="I37" s="6"/>
      <c r="J37" s="6"/>
      <c r="K37" s="6"/>
      <c r="L37" s="6"/>
      <c r="M37" s="6"/>
      <c r="N37" s="6"/>
      <c r="O37" s="6"/>
    </row>
    <row r="38" spans="8:15" ht="12.75">
      <c r="H38" s="6"/>
      <c r="I38" s="6"/>
      <c r="J38" s="6"/>
      <c r="K38" s="6"/>
      <c r="L38" s="6"/>
      <c r="M38" s="6"/>
      <c r="N38" s="6"/>
      <c r="O38" s="6"/>
    </row>
    <row r="39" spans="8:15" ht="12.75">
      <c r="H39" s="6"/>
      <c r="I39" s="6"/>
      <c r="J39" s="6"/>
      <c r="K39" s="6"/>
      <c r="L39" s="6"/>
      <c r="M39" s="6"/>
      <c r="N39" s="6"/>
      <c r="O39" s="6"/>
    </row>
    <row r="40" spans="8:15" ht="12.75">
      <c r="H40" s="6"/>
      <c r="I40" s="6"/>
      <c r="J40" s="6"/>
      <c r="K40" s="6"/>
      <c r="L40" s="6"/>
      <c r="M40" s="6"/>
      <c r="N40" s="6"/>
      <c r="O40" s="6"/>
    </row>
    <row r="41" spans="8:15" ht="12.75">
      <c r="H41" s="6"/>
      <c r="I41" s="6"/>
      <c r="J41" s="6"/>
      <c r="K41" s="6"/>
      <c r="L41" s="6"/>
      <c r="M41" s="6"/>
      <c r="N41" s="6"/>
      <c r="O41" s="6"/>
    </row>
    <row r="42" spans="8:15" ht="12.75">
      <c r="H42" s="6"/>
      <c r="I42" s="6"/>
      <c r="J42" s="6"/>
      <c r="K42" s="6"/>
      <c r="L42" s="6"/>
      <c r="M42" s="6"/>
      <c r="N42" s="6"/>
      <c r="O42" s="6"/>
    </row>
    <row r="43" spans="8:14" ht="12.75">
      <c r="H43" s="6" t="s">
        <v>63</v>
      </c>
      <c r="I43" s="6"/>
      <c r="J43" s="6" t="str">
        <f>CONCATENATE("(",K16,"-",0,")","/","(",I31,"-",0,") = ",K16,"/",I31," =")</f>
        <v>(0,466-0)/(1,57-0) = 0,466/1,57 =</v>
      </c>
      <c r="K43" s="6"/>
      <c r="L43" s="6"/>
      <c r="M43" s="6"/>
      <c r="N43" s="6">
        <f>ROUND(K16/I16,3)</f>
        <v>0.297</v>
      </c>
    </row>
    <row r="44" spans="8:14" ht="12.75">
      <c r="H44" s="6"/>
      <c r="I44" s="6"/>
      <c r="J44" s="6"/>
      <c r="K44" s="6"/>
      <c r="L44" s="6"/>
      <c r="M44" s="6"/>
      <c r="N44" s="6"/>
    </row>
    <row r="45" spans="8:14" ht="30">
      <c r="H45" s="32" t="str">
        <f>CONCATENATE("A= ",N43,"*N")</f>
        <v>A= 0,297*N</v>
      </c>
      <c r="I45" s="6"/>
      <c r="J45" s="6"/>
      <c r="K45" s="6"/>
      <c r="L45" s="19" t="s">
        <v>59</v>
      </c>
      <c r="M45" s="11" t="s">
        <v>57</v>
      </c>
      <c r="N45" s="12"/>
    </row>
    <row r="46" spans="9:14" ht="12.75">
      <c r="I46" s="6"/>
      <c r="J46" s="6"/>
      <c r="K46" s="6"/>
      <c r="L46" s="36"/>
      <c r="M46" s="15"/>
      <c r="N46" s="15"/>
    </row>
    <row r="47" spans="12:14" ht="12.75">
      <c r="L47" s="34" t="str">
        <f>K4</f>
        <v>y</v>
      </c>
      <c r="M47" s="35" t="str">
        <f>CONCATENATE("y=",N43,"x")</f>
        <v>y=0,297x</v>
      </c>
      <c r="N47" s="34" t="s">
        <v>58</v>
      </c>
    </row>
    <row r="48" spans="12:14" ht="12.75">
      <c r="L48">
        <f aca="true" t="shared" si="7" ref="L48:L54">K6</f>
        <v>0.1</v>
      </c>
      <c r="M48" s="5">
        <f aca="true" t="shared" si="8" ref="M48:M54">ROUND($N$43*I6,3)</f>
        <v>0.101</v>
      </c>
      <c r="N48">
        <f aca="true" t="shared" si="9" ref="N48:N54">ROUND((K6-M48)/M48*100,1)</f>
        <v>-1</v>
      </c>
    </row>
    <row r="49" spans="12:14" ht="12.75">
      <c r="L49">
        <f t="shared" si="7"/>
        <v>0.21</v>
      </c>
      <c r="M49" s="5">
        <f t="shared" si="8"/>
        <v>0.223</v>
      </c>
      <c r="N49">
        <f t="shared" si="9"/>
        <v>-5.8</v>
      </c>
    </row>
    <row r="50" spans="12:14" ht="12.75">
      <c r="L50">
        <f t="shared" si="7"/>
        <v>0.33</v>
      </c>
      <c r="M50" s="5">
        <f t="shared" si="8"/>
        <v>0.345</v>
      </c>
      <c r="N50">
        <f t="shared" si="9"/>
        <v>-4.3</v>
      </c>
    </row>
    <row r="51" spans="12:14" ht="12.75">
      <c r="L51">
        <f t="shared" si="7"/>
        <v>0.45</v>
      </c>
      <c r="M51" s="5">
        <f t="shared" si="8"/>
        <v>0.466</v>
      </c>
      <c r="N51">
        <f t="shared" si="9"/>
        <v>-3.4</v>
      </c>
    </row>
    <row r="52" spans="12:14" ht="12.75">
      <c r="L52">
        <f t="shared" si="7"/>
        <v>0.6</v>
      </c>
      <c r="M52" s="5">
        <f t="shared" si="8"/>
        <v>0.588</v>
      </c>
      <c r="N52">
        <f t="shared" si="9"/>
        <v>2</v>
      </c>
    </row>
    <row r="53" spans="12:14" ht="12.75">
      <c r="L53">
        <f t="shared" si="7"/>
        <v>0.73</v>
      </c>
      <c r="M53" s="5">
        <f t="shared" si="8"/>
        <v>0.71</v>
      </c>
      <c r="N53">
        <f t="shared" si="9"/>
        <v>2.8</v>
      </c>
    </row>
    <row r="54" spans="12:14" ht="12.75">
      <c r="L54">
        <f t="shared" si="7"/>
        <v>0.84</v>
      </c>
      <c r="M54" s="5">
        <f t="shared" si="8"/>
        <v>0.832</v>
      </c>
      <c r="N54">
        <f t="shared" si="9"/>
        <v>1</v>
      </c>
    </row>
  </sheetData>
  <printOptions/>
  <pageMargins left="0.5905511811023623" right="0.5905511811023623" top="0.7874015748031497" bottom="0.7874015748031497" header="0.7874015748031497" footer="0.7874015748031497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Q54"/>
  <sheetViews>
    <sheetView workbookViewId="0" topLeftCell="A1">
      <selection activeCell="P1" sqref="P1"/>
    </sheetView>
  </sheetViews>
  <sheetFormatPr defaultColWidth="9.140625" defaultRowHeight="12.75"/>
  <cols>
    <col min="1" max="1" width="1.7109375" style="0" customWidth="1"/>
    <col min="2" max="14" width="6.7109375" style="0" customWidth="1"/>
    <col min="15" max="15" width="2.7109375" style="0" customWidth="1"/>
    <col min="16" max="20" width="6.7109375" style="0" customWidth="1"/>
  </cols>
  <sheetData>
    <row r="1" spans="2:14" ht="12.75">
      <c r="B1" s="9" t="s">
        <v>64</v>
      </c>
      <c r="N1" t="s">
        <v>56</v>
      </c>
    </row>
    <row r="2" ht="12.75">
      <c r="P2" t="s">
        <v>53</v>
      </c>
    </row>
    <row r="3" spans="9:12" ht="12.75">
      <c r="I3" s="10" t="s">
        <v>39</v>
      </c>
      <c r="J3" s="12"/>
      <c r="K3" s="10" t="s">
        <v>55</v>
      </c>
      <c r="L3" s="12"/>
    </row>
    <row r="4" spans="9:16" ht="12.75">
      <c r="I4" s="15" t="s">
        <v>5</v>
      </c>
      <c r="J4" s="15"/>
      <c r="K4" s="15" t="s">
        <v>21</v>
      </c>
      <c r="L4" s="15"/>
      <c r="P4" t="s">
        <v>54</v>
      </c>
    </row>
    <row r="5" spans="8:17" ht="12.75">
      <c r="H5" s="33" t="s">
        <v>38</v>
      </c>
      <c r="I5" s="17" t="s">
        <v>3</v>
      </c>
      <c r="J5" s="18" t="s">
        <v>36</v>
      </c>
      <c r="K5" s="20" t="s">
        <v>10</v>
      </c>
      <c r="L5" s="18" t="s">
        <v>35</v>
      </c>
      <c r="P5">
        <v>0</v>
      </c>
      <c r="Q5">
        <v>0</v>
      </c>
    </row>
    <row r="6" spans="7:17" ht="12.75">
      <c r="G6" s="5"/>
      <c r="H6" s="3" t="s">
        <v>27</v>
      </c>
      <c r="I6" s="7">
        <v>0.34</v>
      </c>
      <c r="J6">
        <v>0.42</v>
      </c>
      <c r="K6" s="5">
        <v>0.1</v>
      </c>
      <c r="L6" s="1" t="s">
        <v>42</v>
      </c>
      <c r="P6">
        <f>I16</f>
        <v>1.5999999999999999</v>
      </c>
      <c r="Q6">
        <f>K16</f>
        <v>0.53</v>
      </c>
    </row>
    <row r="7" spans="7:17" ht="12.75">
      <c r="G7" s="5"/>
      <c r="H7" s="2" t="s">
        <v>28</v>
      </c>
      <c r="I7" s="7">
        <f aca="true" t="shared" si="0" ref="I7:I12">I6+J6</f>
        <v>0.76</v>
      </c>
      <c r="J7">
        <v>0.42</v>
      </c>
      <c r="K7" s="5">
        <v>0.25</v>
      </c>
      <c r="L7">
        <f aca="true" t="shared" si="1" ref="L7:L12">K7-K6</f>
        <v>0.15</v>
      </c>
      <c r="P7">
        <f>3*P6</f>
        <v>4.8</v>
      </c>
      <c r="Q7">
        <f>3*Q6</f>
        <v>1.59</v>
      </c>
    </row>
    <row r="8" spans="7:12" ht="12.75">
      <c r="G8" s="4"/>
      <c r="H8" s="2" t="s">
        <v>29</v>
      </c>
      <c r="I8" s="7">
        <f t="shared" si="0"/>
        <v>1.18</v>
      </c>
      <c r="J8">
        <v>0.42</v>
      </c>
      <c r="K8" s="5">
        <v>0.41</v>
      </c>
      <c r="L8">
        <f t="shared" si="1"/>
        <v>0.15999999999999998</v>
      </c>
    </row>
    <row r="9" spans="7:12" ht="12.75">
      <c r="G9" s="4"/>
      <c r="H9" s="2" t="s">
        <v>30</v>
      </c>
      <c r="I9" s="7">
        <f t="shared" si="0"/>
        <v>1.5999999999999999</v>
      </c>
      <c r="J9">
        <v>0.42</v>
      </c>
      <c r="K9">
        <v>0.55</v>
      </c>
      <c r="L9">
        <f t="shared" si="1"/>
        <v>0.14000000000000007</v>
      </c>
    </row>
    <row r="10" spans="7:12" ht="12.75">
      <c r="G10" s="4"/>
      <c r="H10" s="2" t="s">
        <v>31</v>
      </c>
      <c r="I10" s="7">
        <f t="shared" si="0"/>
        <v>2.02</v>
      </c>
      <c r="J10">
        <v>0.42</v>
      </c>
      <c r="K10">
        <v>0.66</v>
      </c>
      <c r="L10">
        <f t="shared" si="1"/>
        <v>0.10999999999999999</v>
      </c>
    </row>
    <row r="11" spans="7:12" ht="12.75">
      <c r="G11" s="4"/>
      <c r="H11" s="2" t="s">
        <v>32</v>
      </c>
      <c r="I11" s="7">
        <f t="shared" si="0"/>
        <v>2.44</v>
      </c>
      <c r="J11">
        <v>0.42</v>
      </c>
      <c r="K11" s="5">
        <v>0.79</v>
      </c>
      <c r="L11">
        <f t="shared" si="1"/>
        <v>0.13</v>
      </c>
    </row>
    <row r="12" spans="7:12" ht="12.75">
      <c r="G12" s="4"/>
      <c r="H12" s="3" t="s">
        <v>33</v>
      </c>
      <c r="I12" s="7">
        <f t="shared" si="0"/>
        <v>2.86</v>
      </c>
      <c r="J12" s="3" t="s">
        <v>42</v>
      </c>
      <c r="K12" s="5">
        <v>0.95</v>
      </c>
      <c r="L12">
        <f t="shared" si="1"/>
        <v>0.15999999999999992</v>
      </c>
    </row>
    <row r="13" spans="1:8" ht="12.75">
      <c r="A13" s="6"/>
      <c r="B13" s="7"/>
      <c r="D13" s="4"/>
      <c r="H13" s="3" t="s">
        <v>34</v>
      </c>
    </row>
    <row r="14" spans="1:9" ht="12.75">
      <c r="A14" s="6"/>
      <c r="B14" s="7"/>
      <c r="H14" s="3" t="s">
        <v>41</v>
      </c>
      <c r="I14" s="7"/>
    </row>
    <row r="15" spans="1:11" ht="12.75">
      <c r="A15" s="6"/>
      <c r="B15" s="7"/>
      <c r="G15" s="5"/>
      <c r="H15" s="31" t="s">
        <v>52</v>
      </c>
      <c r="K15" s="1"/>
    </row>
    <row r="16" spans="1:11" ht="12.75">
      <c r="A16" s="7"/>
      <c r="B16" s="7"/>
      <c r="C16" s="4"/>
      <c r="D16" s="4"/>
      <c r="E16" s="4"/>
      <c r="F16" s="4"/>
      <c r="H16" s="3" t="s">
        <v>48</v>
      </c>
      <c r="I16">
        <f>AVERAGE(I6:I12)</f>
        <v>1.5999999999999999</v>
      </c>
      <c r="K16">
        <f>AVERAGE(K6:K12)</f>
        <v>0.53</v>
      </c>
    </row>
    <row r="17" spans="1:2" ht="12.75">
      <c r="A17" s="6"/>
      <c r="B17" s="7"/>
    </row>
    <row r="18" spans="1:13" ht="12.75">
      <c r="A18" s="6"/>
      <c r="B18" s="7"/>
      <c r="H18" s="10" t="s">
        <v>49</v>
      </c>
      <c r="I18" s="11"/>
      <c r="J18" s="11"/>
      <c r="K18" s="11"/>
      <c r="L18" s="12"/>
      <c r="M18" s="36"/>
    </row>
    <row r="19" spans="8:13" ht="12.75">
      <c r="H19" s="22"/>
      <c r="I19" s="28"/>
      <c r="J19" s="27" t="s">
        <v>46</v>
      </c>
      <c r="K19" s="28"/>
      <c r="L19" s="23"/>
      <c r="M19" s="29" t="s">
        <v>47</v>
      </c>
    </row>
    <row r="20" spans="8:13" ht="12.75">
      <c r="H20" s="17" t="s">
        <v>38</v>
      </c>
      <c r="I20" s="13" t="s">
        <v>45</v>
      </c>
      <c r="J20" s="14"/>
      <c r="K20" s="19" t="s">
        <v>44</v>
      </c>
      <c r="L20" s="17" t="s">
        <v>50</v>
      </c>
      <c r="M20" s="25"/>
    </row>
    <row r="21" spans="1:13" ht="12.75">
      <c r="A21" s="6"/>
      <c r="B21" s="1"/>
      <c r="C21" s="24" t="s">
        <v>60</v>
      </c>
      <c r="D21" s="30" t="s">
        <v>43</v>
      </c>
      <c r="H21" s="3" t="s">
        <v>27</v>
      </c>
      <c r="I21" s="26">
        <f aca="true" t="shared" si="2" ref="I21:I27">I6</f>
        <v>0.34</v>
      </c>
      <c r="J21" s="26" t="str">
        <f aca="true" t="shared" si="3" ref="J21:J27">CONCATENATE(":",D$22," =")</f>
        <v>:0,025 =</v>
      </c>
      <c r="K21">
        <f aca="true" t="shared" si="4" ref="K21:K27">I6/D$22</f>
        <v>13.6</v>
      </c>
      <c r="L21">
        <f aca="true" t="shared" si="5" ref="L21:L27">ROUND(K21,0)</f>
        <v>14</v>
      </c>
      <c r="M21">
        <f aca="true" t="shared" si="6" ref="M21:M27">L21*D$22</f>
        <v>0.35000000000000003</v>
      </c>
    </row>
    <row r="22" spans="2:13" ht="12.75">
      <c r="B22" s="1"/>
      <c r="C22" s="24" t="s">
        <v>61</v>
      </c>
      <c r="D22" s="30">
        <v>0.025</v>
      </c>
      <c r="H22" s="2" t="s">
        <v>28</v>
      </c>
      <c r="I22" s="26">
        <f t="shared" si="2"/>
        <v>0.76</v>
      </c>
      <c r="J22" s="26" t="str">
        <f t="shared" si="3"/>
        <v>:0,025 =</v>
      </c>
      <c r="K22">
        <f t="shared" si="4"/>
        <v>30.4</v>
      </c>
      <c r="L22">
        <f t="shared" si="5"/>
        <v>30</v>
      </c>
      <c r="M22">
        <f t="shared" si="6"/>
        <v>0.75</v>
      </c>
    </row>
    <row r="23" spans="2:13" ht="12.75">
      <c r="B23" s="1"/>
      <c r="C23" s="24" t="s">
        <v>62</v>
      </c>
      <c r="D23" s="30">
        <v>0.01</v>
      </c>
      <c r="H23" s="2" t="s">
        <v>29</v>
      </c>
      <c r="I23" s="26">
        <f t="shared" si="2"/>
        <v>1.18</v>
      </c>
      <c r="J23" s="26" t="str">
        <f t="shared" si="3"/>
        <v>:0,025 =</v>
      </c>
      <c r="K23">
        <f t="shared" si="4"/>
        <v>47.199999999999996</v>
      </c>
      <c r="L23">
        <f t="shared" si="5"/>
        <v>47</v>
      </c>
      <c r="M23">
        <f t="shared" si="6"/>
        <v>1.175</v>
      </c>
    </row>
    <row r="24" spans="2:13" ht="12.75">
      <c r="B24" s="6"/>
      <c r="H24" s="2" t="s">
        <v>30</v>
      </c>
      <c r="I24" s="26">
        <f t="shared" si="2"/>
        <v>1.5999999999999999</v>
      </c>
      <c r="J24" s="26" t="str">
        <f t="shared" si="3"/>
        <v>:0,025 =</v>
      </c>
      <c r="K24">
        <f t="shared" si="4"/>
        <v>63.99999999999999</v>
      </c>
      <c r="L24">
        <f t="shared" si="5"/>
        <v>64</v>
      </c>
      <c r="M24">
        <f t="shared" si="6"/>
        <v>1.6</v>
      </c>
    </row>
    <row r="25" spans="1:13" ht="12.75">
      <c r="A25" s="4"/>
      <c r="B25" s="6"/>
      <c r="H25" s="2" t="s">
        <v>31</v>
      </c>
      <c r="I25" s="26">
        <f t="shared" si="2"/>
        <v>2.02</v>
      </c>
      <c r="J25" s="26" t="str">
        <f t="shared" si="3"/>
        <v>:0,025 =</v>
      </c>
      <c r="K25">
        <f t="shared" si="4"/>
        <v>80.8</v>
      </c>
      <c r="L25">
        <f t="shared" si="5"/>
        <v>81</v>
      </c>
      <c r="M25">
        <f t="shared" si="6"/>
        <v>2.025</v>
      </c>
    </row>
    <row r="26" spans="8:13" ht="12.75">
      <c r="H26" s="2" t="s">
        <v>32</v>
      </c>
      <c r="I26" s="26">
        <f t="shared" si="2"/>
        <v>2.44</v>
      </c>
      <c r="J26" s="26" t="str">
        <f t="shared" si="3"/>
        <v>:0,025 =</v>
      </c>
      <c r="K26">
        <f t="shared" si="4"/>
        <v>97.6</v>
      </c>
      <c r="L26">
        <f t="shared" si="5"/>
        <v>98</v>
      </c>
      <c r="M26">
        <f t="shared" si="6"/>
        <v>2.45</v>
      </c>
    </row>
    <row r="27" spans="8:15" ht="12.75">
      <c r="H27" s="3" t="s">
        <v>33</v>
      </c>
      <c r="I27" s="26">
        <f t="shared" si="2"/>
        <v>2.86</v>
      </c>
      <c r="J27" s="26" t="str">
        <f t="shared" si="3"/>
        <v>:0,025 =</v>
      </c>
      <c r="K27">
        <f t="shared" si="4"/>
        <v>114.39999999999999</v>
      </c>
      <c r="L27">
        <f t="shared" si="5"/>
        <v>114</v>
      </c>
      <c r="M27">
        <f t="shared" si="6"/>
        <v>2.85</v>
      </c>
      <c r="O27" s="6"/>
    </row>
    <row r="28" spans="8:15" ht="12.75">
      <c r="H28" s="3" t="s">
        <v>34</v>
      </c>
      <c r="O28" s="6"/>
    </row>
    <row r="29" spans="8:15" ht="12.75">
      <c r="H29" s="3" t="s">
        <v>41</v>
      </c>
      <c r="I29" s="26"/>
      <c r="J29" s="26"/>
      <c r="O29" s="6"/>
    </row>
    <row r="30" spans="8:15" ht="12.75">
      <c r="H30" s="31" t="s">
        <v>52</v>
      </c>
      <c r="I30" s="26"/>
      <c r="J30" s="26"/>
      <c r="N30" s="6"/>
      <c r="O30" s="6"/>
    </row>
    <row r="31" spans="8:15" ht="12.75">
      <c r="H31" s="3" t="s">
        <v>48</v>
      </c>
      <c r="I31" s="26">
        <f>I16</f>
        <v>1.5999999999999999</v>
      </c>
      <c r="J31" s="26" t="str">
        <f>CONCATENATE(":",D$22," =")</f>
        <v>:0,025 =</v>
      </c>
      <c r="K31">
        <f>I16/D$22</f>
        <v>63.99999999999999</v>
      </c>
      <c r="N31" s="6"/>
      <c r="O31" s="6"/>
    </row>
    <row r="32" spans="8:15" ht="12.75">
      <c r="H32" s="6"/>
      <c r="I32" s="3"/>
      <c r="J32" s="2"/>
      <c r="K32" s="2"/>
      <c r="L32" s="6"/>
      <c r="M32" s="6"/>
      <c r="N32" s="6"/>
      <c r="O32" s="6"/>
    </row>
    <row r="33" spans="8:15" ht="12.75">
      <c r="H33" s="6"/>
      <c r="I33" s="6"/>
      <c r="J33" s="6"/>
      <c r="K33" s="6"/>
      <c r="L33" s="6"/>
      <c r="M33" s="6"/>
      <c r="N33" s="6"/>
      <c r="O33" s="6"/>
    </row>
    <row r="34" spans="8:15" ht="12.75">
      <c r="H34" s="6"/>
      <c r="I34" s="6"/>
      <c r="J34" s="6"/>
      <c r="K34" s="6"/>
      <c r="L34" s="6"/>
      <c r="M34" s="6"/>
      <c r="N34" s="6"/>
      <c r="O34" s="6"/>
    </row>
    <row r="35" spans="8:15" ht="12.75">
      <c r="H35" s="6"/>
      <c r="I35" s="6"/>
      <c r="J35" s="6"/>
      <c r="K35" s="6"/>
      <c r="L35" s="6"/>
      <c r="M35" s="6"/>
      <c r="N35" s="6"/>
      <c r="O35" s="6"/>
    </row>
    <row r="36" spans="8:15" ht="12.75">
      <c r="H36" s="6"/>
      <c r="I36" s="6"/>
      <c r="J36" s="2"/>
      <c r="K36" s="6"/>
      <c r="L36" s="2"/>
      <c r="M36" s="2"/>
      <c r="N36" s="2"/>
      <c r="O36" s="6"/>
    </row>
    <row r="37" spans="8:15" ht="12.75">
      <c r="H37" s="6"/>
      <c r="I37" s="6"/>
      <c r="J37" s="6"/>
      <c r="K37" s="6"/>
      <c r="L37" s="6"/>
      <c r="M37" s="6"/>
      <c r="N37" s="6"/>
      <c r="O37" s="6"/>
    </row>
    <row r="38" spans="8:15" ht="12.75">
      <c r="H38" s="6"/>
      <c r="I38" s="6"/>
      <c r="J38" s="6"/>
      <c r="K38" s="6"/>
      <c r="L38" s="6"/>
      <c r="M38" s="6"/>
      <c r="N38" s="6"/>
      <c r="O38" s="6"/>
    </row>
    <row r="39" spans="8:15" ht="12.75">
      <c r="H39" s="6"/>
      <c r="I39" s="6"/>
      <c r="J39" s="6"/>
      <c r="K39" s="6"/>
      <c r="L39" s="6"/>
      <c r="M39" s="6"/>
      <c r="N39" s="6"/>
      <c r="O39" s="6"/>
    </row>
    <row r="40" spans="8:15" ht="12.75">
      <c r="H40" s="6"/>
      <c r="I40" s="6"/>
      <c r="J40" s="6"/>
      <c r="K40" s="6"/>
      <c r="L40" s="6"/>
      <c r="M40" s="6"/>
      <c r="N40" s="6"/>
      <c r="O40" s="6"/>
    </row>
    <row r="41" spans="8:15" ht="12.75">
      <c r="H41" s="6"/>
      <c r="I41" s="6"/>
      <c r="J41" s="6"/>
      <c r="K41" s="6"/>
      <c r="L41" s="6"/>
      <c r="M41" s="6"/>
      <c r="N41" s="6"/>
      <c r="O41" s="6"/>
    </row>
    <row r="42" spans="8:15" ht="12.75">
      <c r="H42" s="6"/>
      <c r="I42" s="6"/>
      <c r="J42" s="6"/>
      <c r="K42" s="6"/>
      <c r="L42" s="6"/>
      <c r="M42" s="6"/>
      <c r="N42" s="6"/>
      <c r="O42" s="6"/>
    </row>
    <row r="43" spans="8:14" ht="12.75">
      <c r="H43" s="6" t="s">
        <v>63</v>
      </c>
      <c r="I43" s="6"/>
      <c r="J43" s="6" t="str">
        <f>CONCATENATE("(",K16,"-",0,")","/","(",I31,"-",0,") = ",K16,"/",I31," =")</f>
        <v>(0,53-0)/(1,6-0) = 0,53/1,6 =</v>
      </c>
      <c r="K43" s="6"/>
      <c r="L43" s="6"/>
      <c r="M43" s="6"/>
      <c r="N43" s="6">
        <f>ROUND(K16/I16,3)</f>
        <v>0.331</v>
      </c>
    </row>
    <row r="44" spans="8:14" ht="12.75">
      <c r="H44" s="6"/>
      <c r="I44" s="6"/>
      <c r="J44" s="6"/>
      <c r="K44" s="6"/>
      <c r="L44" s="6"/>
      <c r="M44" s="6"/>
      <c r="N44" s="6"/>
    </row>
    <row r="45" spans="8:14" ht="30">
      <c r="H45" s="32" t="str">
        <f>CONCATENATE("A= ",N43,"*N")</f>
        <v>A= 0,331*N</v>
      </c>
      <c r="I45" s="6"/>
      <c r="J45" s="6"/>
      <c r="K45" s="6"/>
      <c r="L45" s="19" t="s">
        <v>59</v>
      </c>
      <c r="M45" s="11" t="s">
        <v>57</v>
      </c>
      <c r="N45" s="12"/>
    </row>
    <row r="46" spans="9:14" ht="12.75">
      <c r="I46" s="6"/>
      <c r="J46" s="6"/>
      <c r="K46" s="6"/>
      <c r="L46" s="36"/>
      <c r="M46" s="15"/>
      <c r="N46" s="15"/>
    </row>
    <row r="47" spans="12:14" ht="12.75">
      <c r="L47" s="34" t="str">
        <f>K4</f>
        <v>y</v>
      </c>
      <c r="M47" s="35" t="str">
        <f>CONCATENATE("y=",N43,"x")</f>
        <v>y=0,331x</v>
      </c>
      <c r="N47" s="34" t="s">
        <v>58</v>
      </c>
    </row>
    <row r="48" spans="12:14" ht="12.75">
      <c r="L48">
        <f aca="true" t="shared" si="7" ref="L48:L54">K6</f>
        <v>0.1</v>
      </c>
      <c r="M48" s="5">
        <f aca="true" t="shared" si="8" ref="M48:M54">ROUND($N$43*I6,3)</f>
        <v>0.113</v>
      </c>
      <c r="N48">
        <f aca="true" t="shared" si="9" ref="N48:N54">ROUND((K6-M48)/M48*100,1)</f>
        <v>-11.5</v>
      </c>
    </row>
    <row r="49" spans="12:14" ht="12.75">
      <c r="L49">
        <f t="shared" si="7"/>
        <v>0.25</v>
      </c>
      <c r="M49" s="5">
        <f t="shared" si="8"/>
        <v>0.252</v>
      </c>
      <c r="N49">
        <f t="shared" si="9"/>
        <v>-0.8</v>
      </c>
    </row>
    <row r="50" spans="12:14" ht="12.75">
      <c r="L50">
        <f t="shared" si="7"/>
        <v>0.41</v>
      </c>
      <c r="M50" s="5">
        <f t="shared" si="8"/>
        <v>0.391</v>
      </c>
      <c r="N50">
        <f t="shared" si="9"/>
        <v>4.9</v>
      </c>
    </row>
    <row r="51" spans="12:14" ht="12.75">
      <c r="L51">
        <f t="shared" si="7"/>
        <v>0.55</v>
      </c>
      <c r="M51" s="5">
        <f t="shared" si="8"/>
        <v>0.53</v>
      </c>
      <c r="N51">
        <f t="shared" si="9"/>
        <v>3.8</v>
      </c>
    </row>
    <row r="52" spans="12:14" ht="12.75">
      <c r="L52">
        <f t="shared" si="7"/>
        <v>0.66</v>
      </c>
      <c r="M52" s="5">
        <f t="shared" si="8"/>
        <v>0.669</v>
      </c>
      <c r="N52">
        <f t="shared" si="9"/>
        <v>-1.3</v>
      </c>
    </row>
    <row r="53" spans="12:14" ht="12.75">
      <c r="L53">
        <f t="shared" si="7"/>
        <v>0.79</v>
      </c>
      <c r="M53" s="5">
        <f t="shared" si="8"/>
        <v>0.808</v>
      </c>
      <c r="N53">
        <f t="shared" si="9"/>
        <v>-2.2</v>
      </c>
    </row>
    <row r="54" spans="12:14" ht="12.75">
      <c r="L54">
        <f t="shared" si="7"/>
        <v>0.95</v>
      </c>
      <c r="M54" s="5">
        <f t="shared" si="8"/>
        <v>0.947</v>
      </c>
      <c r="N54">
        <f t="shared" si="9"/>
        <v>0.3</v>
      </c>
    </row>
  </sheetData>
  <printOptions/>
  <pageMargins left="0.5905511811023623" right="0.5905511811023623" top="0.7874015748031497" bottom="0.7874015748031497" header="0.7874015748031497" footer="0.787401574803149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Forza di attrito statico e dinamico, in funzione della forza normale 2007.xls</dc:title>
  <dc:subject/>
  <dc:creator>Roberto Occa</dc:creator>
  <cp:keywords/>
  <dc:description/>
  <cp:lastModifiedBy>Roberto Occa</cp:lastModifiedBy>
  <cp:lastPrinted>2008-02-27T16:08:35Z</cp:lastPrinted>
  <dcterms:created xsi:type="dcterms:W3CDTF">2008-01-22T20:58:58Z</dcterms:created>
  <dcterms:modified xsi:type="dcterms:W3CDTF">2008-03-02T12:32:06Z</dcterms:modified>
  <cp:category/>
  <cp:version/>
  <cp:contentType/>
  <cp:contentStatus/>
</cp:coreProperties>
</file>